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akom\05260_Przetarg_realizacja\PRZEDMIARY\"/>
    </mc:Choice>
  </mc:AlternateContent>
  <bookViews>
    <workbookView xWindow="0" yWindow="0" windowWidth="24000" windowHeight="10320" firstSheet="2" activeTab="2"/>
  </bookViews>
  <sheets>
    <sheet name="qq" sheetId="17" state="hidden" r:id="rId1"/>
    <sheet name="asa" sheetId="16" state="hidden" r:id="rId2"/>
    <sheet name="PR" sheetId="35" r:id="rId3"/>
  </sheets>
  <definedNames>
    <definedName name="_xlnm.Print_Area" localSheetId="1">asa!$A$2:$I$243</definedName>
    <definedName name="_xlnm.Print_Area" localSheetId="2">PR!$A$1:$K$222</definedName>
    <definedName name="_xlnm.Print_Area" localSheetId="0">qq!$A$2:$H$243</definedName>
    <definedName name="Print_Area" localSheetId="1">asa!$A$2:$G$229</definedName>
    <definedName name="Print_Area" localSheetId="0">qq!$A$2:$G$229</definedName>
  </definedNames>
  <calcPr calcId="152511"/>
</workbook>
</file>

<file path=xl/calcChain.xml><?xml version="1.0" encoding="utf-8"?>
<calcChain xmlns="http://schemas.openxmlformats.org/spreadsheetml/2006/main">
  <c r="K230" i="35" l="1"/>
  <c r="F175" i="35" l="1"/>
  <c r="F176" i="35"/>
  <c r="F177" i="35"/>
  <c r="F178" i="35"/>
  <c r="F179" i="35"/>
  <c r="F180" i="35"/>
  <c r="F181" i="35"/>
  <c r="F182" i="35"/>
  <c r="I198" i="35"/>
  <c r="F218" i="35"/>
  <c r="F217" i="35"/>
  <c r="F215" i="35"/>
  <c r="F214" i="35"/>
  <c r="F213" i="35"/>
  <c r="F212" i="35"/>
  <c r="I206" i="35"/>
  <c r="F196" i="35"/>
  <c r="F190" i="35"/>
  <c r="F187" i="35"/>
  <c r="F186" i="35"/>
  <c r="F185" i="35"/>
  <c r="I204" i="35"/>
  <c r="F197" i="35"/>
  <c r="F195" i="35"/>
  <c r="F194" i="35"/>
  <c r="F193" i="35"/>
  <c r="F192" i="35"/>
  <c r="F210" i="35"/>
  <c r="F209" i="35"/>
  <c r="F189" i="35"/>
  <c r="I211" i="35" l="1"/>
  <c r="I191" i="35"/>
  <c r="I174" i="35"/>
  <c r="I208" i="35"/>
  <c r="K223" i="35" l="1"/>
  <c r="I6" i="35"/>
  <c r="I58" i="35"/>
  <c r="I66" i="35"/>
  <c r="I171" i="35"/>
  <c r="I169" i="35"/>
  <c r="I166" i="35"/>
  <c r="I162" i="35"/>
  <c r="I160" i="35"/>
  <c r="I158" i="35"/>
  <c r="I153" i="35"/>
  <c r="I147" i="35"/>
  <c r="I135" i="35"/>
  <c r="I132" i="35"/>
  <c r="I113" i="35"/>
  <c r="I104" i="35"/>
  <c r="I88" i="35"/>
  <c r="I101" i="35"/>
  <c r="I77" i="35"/>
  <c r="I219" i="35"/>
  <c r="I8" i="35" l="1"/>
  <c r="G201" i="17" l="1"/>
  <c r="G201" i="16"/>
  <c r="G226" i="17" l="1"/>
  <c r="I224" i="17"/>
  <c r="I223" i="17"/>
  <c r="I222" i="17"/>
  <c r="D221" i="17"/>
  <c r="I219" i="17"/>
  <c r="I213" i="17"/>
  <c r="I212" i="17"/>
  <c r="I211" i="17"/>
  <c r="I210" i="17"/>
  <c r="I209" i="17"/>
  <c r="I208" i="17"/>
  <c r="I207" i="17"/>
  <c r="I206" i="17"/>
  <c r="I205" i="17"/>
  <c r="I204" i="17"/>
  <c r="G203" i="17"/>
  <c r="I203" i="17" s="1"/>
  <c r="I202" i="17"/>
  <c r="I201" i="17"/>
  <c r="I200" i="17"/>
  <c r="I199" i="17"/>
  <c r="I198" i="17"/>
  <c r="D195" i="17"/>
  <c r="G193" i="17" s="1"/>
  <c r="G192" i="17"/>
  <c r="I192" i="17" s="1"/>
  <c r="I191" i="17"/>
  <c r="G190" i="17"/>
  <c r="I190" i="17" s="1"/>
  <c r="G189" i="17"/>
  <c r="I189" i="17"/>
  <c r="G188" i="17"/>
  <c r="I188" i="17" s="1"/>
  <c r="G187" i="17"/>
  <c r="I187" i="17" s="1"/>
  <c r="I186" i="17"/>
  <c r="I185" i="17"/>
  <c r="I184" i="17"/>
  <c r="I183" i="17"/>
  <c r="I182" i="17"/>
  <c r="I181" i="17"/>
  <c r="I180" i="17"/>
  <c r="A180" i="17"/>
  <c r="A181" i="17" s="1"/>
  <c r="A182" i="17" s="1"/>
  <c r="A183" i="17" s="1"/>
  <c r="A184" i="17" s="1"/>
  <c r="A185" i="17" s="1"/>
  <c r="A186" i="17" s="1"/>
  <c r="A187" i="17" s="1"/>
  <c r="A188" i="17" s="1"/>
  <c r="A189" i="17" s="1"/>
  <c r="A190" i="17" s="1"/>
  <c r="A191" i="17" s="1"/>
  <c r="A192" i="17" s="1"/>
  <c r="A193" i="17" s="1"/>
  <c r="A197" i="17" s="1"/>
  <c r="A198" i="17" s="1"/>
  <c r="A199" i="17" s="1"/>
  <c r="A200" i="17" s="1"/>
  <c r="A201" i="17" s="1"/>
  <c r="A202" i="17" s="1"/>
  <c r="A203" i="17" s="1"/>
  <c r="A204" i="17" s="1"/>
  <c r="A205" i="17" s="1"/>
  <c r="A206" i="17" s="1"/>
  <c r="A207" i="17" s="1"/>
  <c r="A208" i="17" s="1"/>
  <c r="A209" i="17" s="1"/>
  <c r="A210" i="17" s="1"/>
  <c r="A211" i="17" s="1"/>
  <c r="A212" i="17" s="1"/>
  <c r="A213" i="17" s="1"/>
  <c r="A219" i="17" s="1"/>
  <c r="A222" i="17" s="1"/>
  <c r="A223" i="17" s="1"/>
  <c r="A224" i="17" s="1"/>
  <c r="I179" i="17"/>
  <c r="I177" i="17"/>
  <c r="I176" i="17"/>
  <c r="A176" i="17"/>
  <c r="A177" i="17" s="1"/>
  <c r="I175" i="17"/>
  <c r="G173" i="17"/>
  <c r="D98" i="17" s="1"/>
  <c r="D171" i="17"/>
  <c r="G169" i="17"/>
  <c r="I169" i="17" s="1"/>
  <c r="I168" i="17"/>
  <c r="I167" i="17"/>
  <c r="A167" i="17"/>
  <c r="A168" i="17"/>
  <c r="A169" i="17" s="1"/>
  <c r="A173" i="17" s="1"/>
  <c r="I166" i="17"/>
  <c r="I164" i="17"/>
  <c r="A164" i="17"/>
  <c r="I163" i="17"/>
  <c r="G161" i="17"/>
  <c r="I161" i="17" s="1"/>
  <c r="G160" i="17"/>
  <c r="I160" i="17" s="1"/>
  <c r="I159" i="17"/>
  <c r="D158" i="17"/>
  <c r="G156" i="17" s="1"/>
  <c r="I156" i="17" s="1"/>
  <c r="A156" i="17"/>
  <c r="A159" i="17"/>
  <c r="A160" i="17" s="1"/>
  <c r="A161" i="17" s="1"/>
  <c r="G155" i="17"/>
  <c r="I155" i="17" s="1"/>
  <c r="D154" i="17"/>
  <c r="G153" i="17" s="1"/>
  <c r="I153" i="17" s="1"/>
  <c r="I152" i="17"/>
  <c r="I151" i="17"/>
  <c r="I150" i="17"/>
  <c r="I149" i="17"/>
  <c r="A149" i="17"/>
  <c r="A150" i="17" s="1"/>
  <c r="A151" i="17" s="1"/>
  <c r="A152" i="17" s="1"/>
  <c r="I148" i="17"/>
  <c r="I146" i="17"/>
  <c r="D145" i="17"/>
  <c r="G143" i="17" s="1"/>
  <c r="I143" i="17" s="1"/>
  <c r="G136" i="17"/>
  <c r="I136" i="17" s="1"/>
  <c r="G132" i="17"/>
  <c r="I132" i="17" s="1"/>
  <c r="I130" i="17"/>
  <c r="I129" i="17"/>
  <c r="I127" i="17"/>
  <c r="G126" i="17"/>
  <c r="I126" i="17" s="1"/>
  <c r="I125" i="17"/>
  <c r="G124" i="17"/>
  <c r="I124" i="17" s="1"/>
  <c r="I123" i="17"/>
  <c r="G119" i="17"/>
  <c r="I119" i="17" s="1"/>
  <c r="G114" i="17"/>
  <c r="I114" i="17" s="1"/>
  <c r="G111" i="17"/>
  <c r="I111" i="17" s="1"/>
  <c r="I110" i="17"/>
  <c r="D106" i="17"/>
  <c r="D102" i="17"/>
  <c r="D100" i="17"/>
  <c r="D99" i="17"/>
  <c r="I94" i="17"/>
  <c r="D93" i="17"/>
  <c r="D92" i="17"/>
  <c r="D91" i="17"/>
  <c r="D90" i="17"/>
  <c r="D89" i="17"/>
  <c r="D88" i="17"/>
  <c r="D87" i="17"/>
  <c r="D86" i="17"/>
  <c r="D84" i="17"/>
  <c r="I82" i="17"/>
  <c r="I81" i="17"/>
  <c r="I79" i="17"/>
  <c r="I78" i="17"/>
  <c r="I76" i="17"/>
  <c r="I75" i="17"/>
  <c r="I74" i="17"/>
  <c r="I72" i="17"/>
  <c r="I71" i="17"/>
  <c r="I70" i="17"/>
  <c r="I69" i="17"/>
  <c r="I68" i="17"/>
  <c r="A68" i="17"/>
  <c r="A69" i="17" s="1"/>
  <c r="A70" i="17" s="1"/>
  <c r="A71" i="17" s="1"/>
  <c r="A72" i="17" s="1"/>
  <c r="I67" i="17"/>
  <c r="I65" i="17"/>
  <c r="I64" i="17"/>
  <c r="I63" i="17"/>
  <c r="I61" i="17"/>
  <c r="I60" i="17"/>
  <c r="I58" i="17"/>
  <c r="I57" i="17"/>
  <c r="I56" i="17"/>
  <c r="I55" i="17"/>
  <c r="I54" i="17"/>
  <c r="I52" i="17"/>
  <c r="I51" i="17"/>
  <c r="I50" i="17"/>
  <c r="G47" i="17"/>
  <c r="I47" i="17" s="1"/>
  <c r="I46" i="17"/>
  <c r="I45" i="17"/>
  <c r="I43" i="17"/>
  <c r="D36" i="17"/>
  <c r="D34" i="17"/>
  <c r="D30" i="17"/>
  <c r="D26" i="17"/>
  <c r="D25" i="17"/>
  <c r="I20" i="17"/>
  <c r="I19" i="17"/>
  <c r="G16" i="17"/>
  <c r="I16" i="17" s="1"/>
  <c r="I15" i="17"/>
  <c r="A15" i="17"/>
  <c r="A16" i="17" s="1"/>
  <c r="I14" i="17"/>
  <c r="D11" i="17"/>
  <c r="D10" i="17"/>
  <c r="C277" i="16"/>
  <c r="C276" i="16"/>
  <c r="C270" i="16"/>
  <c r="C269" i="16"/>
  <c r="C268" i="16"/>
  <c r="C267" i="16"/>
  <c r="G226" i="16"/>
  <c r="I226" i="16" s="1"/>
  <c r="I224" i="16"/>
  <c r="I223" i="16"/>
  <c r="I222" i="16"/>
  <c r="D221" i="16"/>
  <c r="I219" i="16"/>
  <c r="I213" i="16"/>
  <c r="I212" i="16"/>
  <c r="I211" i="16"/>
  <c r="I210" i="16"/>
  <c r="I209" i="16"/>
  <c r="I208" i="16"/>
  <c r="I207" i="16"/>
  <c r="I206" i="16"/>
  <c r="I205" i="16"/>
  <c r="I204" i="16"/>
  <c r="G203" i="16"/>
  <c r="I203" i="16" s="1"/>
  <c r="I202" i="16"/>
  <c r="I201" i="16"/>
  <c r="I200" i="16"/>
  <c r="I199" i="16"/>
  <c r="I198" i="16"/>
  <c r="D195" i="16"/>
  <c r="G193" i="16" s="1"/>
  <c r="G192" i="16"/>
  <c r="I192" i="16" s="1"/>
  <c r="I191" i="16"/>
  <c r="G190" i="16"/>
  <c r="I190" i="16" s="1"/>
  <c r="G189" i="16"/>
  <c r="I189" i="16" s="1"/>
  <c r="G188" i="16"/>
  <c r="I188" i="16" s="1"/>
  <c r="G187" i="16"/>
  <c r="I187" i="16" s="1"/>
  <c r="I186" i="16"/>
  <c r="I185" i="16"/>
  <c r="I184" i="16"/>
  <c r="I183" i="16"/>
  <c r="I182" i="16"/>
  <c r="I181" i="16"/>
  <c r="I180" i="16"/>
  <c r="A180" i="16"/>
  <c r="A181" i="16" s="1"/>
  <c r="A182" i="16" s="1"/>
  <c r="A183" i="16" s="1"/>
  <c r="A184" i="16" s="1"/>
  <c r="A185" i="16" s="1"/>
  <c r="A186" i="16" s="1"/>
  <c r="A187" i="16" s="1"/>
  <c r="A188" i="16" s="1"/>
  <c r="A189" i="16" s="1"/>
  <c r="A190" i="16" s="1"/>
  <c r="A191" i="16" s="1"/>
  <c r="A192" i="16" s="1"/>
  <c r="A193" i="16" s="1"/>
  <c r="A197" i="16" s="1"/>
  <c r="A198" i="16" s="1"/>
  <c r="A199" i="16" s="1"/>
  <c r="A200" i="16" s="1"/>
  <c r="A201" i="16" s="1"/>
  <c r="A202" i="16" s="1"/>
  <c r="A203" i="16" s="1"/>
  <c r="A204" i="16" s="1"/>
  <c r="A205" i="16" s="1"/>
  <c r="A206" i="16" s="1"/>
  <c r="A207" i="16" s="1"/>
  <c r="A208" i="16" s="1"/>
  <c r="A209" i="16" s="1"/>
  <c r="A210" i="16" s="1"/>
  <c r="A211" i="16" s="1"/>
  <c r="A212" i="16" s="1"/>
  <c r="A213" i="16" s="1"/>
  <c r="A219" i="16" s="1"/>
  <c r="A222" i="16" s="1"/>
  <c r="A223" i="16" s="1"/>
  <c r="A224" i="16" s="1"/>
  <c r="I179" i="16"/>
  <c r="I177" i="16"/>
  <c r="I176" i="16"/>
  <c r="A176" i="16"/>
  <c r="A177" i="16" s="1"/>
  <c r="I175" i="16"/>
  <c r="G173" i="16"/>
  <c r="I173" i="16" s="1"/>
  <c r="D171" i="16"/>
  <c r="G169" i="16" s="1"/>
  <c r="I169" i="16" s="1"/>
  <c r="I168" i="16"/>
  <c r="I167" i="16"/>
  <c r="A167" i="16"/>
  <c r="A168" i="16" s="1"/>
  <c r="A169" i="16" s="1"/>
  <c r="A173" i="16" s="1"/>
  <c r="I166" i="16"/>
  <c r="I164" i="16"/>
  <c r="A164" i="16"/>
  <c r="I163" i="16"/>
  <c r="G161" i="16"/>
  <c r="I161" i="16" s="1"/>
  <c r="G160" i="16"/>
  <c r="I160" i="16" s="1"/>
  <c r="I159" i="16"/>
  <c r="D158" i="16"/>
  <c r="G156" i="16" s="1"/>
  <c r="I156" i="16" s="1"/>
  <c r="A156" i="16"/>
  <c r="A159" i="16" s="1"/>
  <c r="A160" i="16" s="1"/>
  <c r="A161" i="16" s="1"/>
  <c r="G155" i="16"/>
  <c r="I155" i="16" s="1"/>
  <c r="D154" i="16"/>
  <c r="G153" i="16" s="1"/>
  <c r="I153" i="16" s="1"/>
  <c r="I152" i="16"/>
  <c r="I151" i="16"/>
  <c r="I150" i="16"/>
  <c r="I149" i="16"/>
  <c r="A149" i="16"/>
  <c r="A150" i="16" s="1"/>
  <c r="A151" i="16" s="1"/>
  <c r="A152" i="16" s="1"/>
  <c r="I148" i="16"/>
  <c r="I146" i="16"/>
  <c r="D145" i="16"/>
  <c r="G143" i="16" s="1"/>
  <c r="I143" i="16" s="1"/>
  <c r="G136" i="16"/>
  <c r="I136" i="16" s="1"/>
  <c r="G132" i="16"/>
  <c r="I132" i="16" s="1"/>
  <c r="I130" i="16"/>
  <c r="I129" i="16"/>
  <c r="I127" i="16"/>
  <c r="G126" i="16"/>
  <c r="I126" i="16" s="1"/>
  <c r="I125" i="16"/>
  <c r="G124" i="16"/>
  <c r="I124" i="16" s="1"/>
  <c r="I123" i="16"/>
  <c r="G119" i="16"/>
  <c r="I119" i="16" s="1"/>
  <c r="G114" i="16"/>
  <c r="I117" i="16" s="1"/>
  <c r="G111" i="16"/>
  <c r="I111" i="16" s="1"/>
  <c r="I110" i="16"/>
  <c r="D106" i="16"/>
  <c r="J102" i="16"/>
  <c r="D102" i="16"/>
  <c r="D100" i="16"/>
  <c r="D99" i="16"/>
  <c r="I94" i="16"/>
  <c r="D93" i="16"/>
  <c r="D92" i="16"/>
  <c r="D91" i="16"/>
  <c r="D90" i="16"/>
  <c r="D89" i="16"/>
  <c r="D88" i="16"/>
  <c r="D87" i="16"/>
  <c r="D86" i="16"/>
  <c r="D84" i="16"/>
  <c r="I82" i="16"/>
  <c r="I81" i="16"/>
  <c r="I79" i="16"/>
  <c r="I78" i="16"/>
  <c r="I76" i="16"/>
  <c r="I75" i="16"/>
  <c r="I74" i="16"/>
  <c r="I72" i="16"/>
  <c r="I71" i="16"/>
  <c r="I70" i="16"/>
  <c r="I69" i="16"/>
  <c r="I68" i="16"/>
  <c r="A68" i="16"/>
  <c r="A69" i="16" s="1"/>
  <c r="A70" i="16" s="1"/>
  <c r="A71" i="16" s="1"/>
  <c r="A72" i="16" s="1"/>
  <c r="I67" i="16"/>
  <c r="I65" i="16"/>
  <c r="I64" i="16"/>
  <c r="I63" i="16"/>
  <c r="I61" i="16"/>
  <c r="I60" i="16"/>
  <c r="I58" i="16"/>
  <c r="I57" i="16"/>
  <c r="I56" i="16"/>
  <c r="I55" i="16"/>
  <c r="I54" i="16"/>
  <c r="I52" i="16"/>
  <c r="I51" i="16"/>
  <c r="I50" i="16"/>
  <c r="G47" i="16"/>
  <c r="I47" i="16" s="1"/>
  <c r="I46" i="16"/>
  <c r="I45" i="16"/>
  <c r="I43" i="16"/>
  <c r="D36" i="16"/>
  <c r="D34" i="16"/>
  <c r="D30" i="16"/>
  <c r="D26" i="16"/>
  <c r="D25" i="16"/>
  <c r="I20" i="16"/>
  <c r="I19" i="16"/>
  <c r="G16" i="16"/>
  <c r="I16" i="16" s="1"/>
  <c r="I15" i="16"/>
  <c r="A15" i="16"/>
  <c r="A16" i="16" s="1"/>
  <c r="I14" i="16"/>
  <c r="D11" i="16"/>
  <c r="D10" i="16"/>
  <c r="I226" i="17"/>
  <c r="G101" i="17" l="1"/>
  <c r="I101" i="17" s="1"/>
  <c r="D98" i="16"/>
  <c r="G97" i="16" s="1"/>
  <c r="G9" i="16"/>
  <c r="I9" i="16" s="1"/>
  <c r="J12" i="16" s="1"/>
  <c r="G22" i="16"/>
  <c r="I22" i="16" s="1"/>
  <c r="G101" i="16"/>
  <c r="I101" i="16" s="1"/>
  <c r="G31" i="16"/>
  <c r="I31" i="16" s="1"/>
  <c r="G9" i="17"/>
  <c r="I9" i="17" s="1"/>
  <c r="G22" i="17"/>
  <c r="I22" i="17" s="1"/>
  <c r="G197" i="16"/>
  <c r="I197" i="16" s="1"/>
  <c r="I193" i="16"/>
  <c r="G31" i="17"/>
  <c r="I31" i="17" s="1"/>
  <c r="I117" i="17"/>
  <c r="I173" i="17"/>
  <c r="G197" i="17"/>
  <c r="I197" i="17" s="1"/>
  <c r="I193" i="17"/>
  <c r="J147" i="16"/>
  <c r="J169" i="16"/>
  <c r="C272" i="16"/>
  <c r="C273" i="16" s="1"/>
  <c r="G83" i="16"/>
  <c r="I83" i="16" s="1"/>
  <c r="J95" i="16" s="1"/>
  <c r="J162" i="16"/>
  <c r="G83" i="17"/>
  <c r="I83" i="17" s="1"/>
  <c r="J95" i="17" s="1"/>
  <c r="J131" i="16"/>
  <c r="G97" i="17"/>
  <c r="J131" i="17"/>
  <c r="I114" i="16"/>
  <c r="G96" i="17" l="1"/>
  <c r="I96" i="17" s="1"/>
  <c r="J122" i="17" s="1"/>
  <c r="I97" i="17"/>
  <c r="H228" i="17" s="1"/>
  <c r="H229" i="17" s="1"/>
  <c r="H230" i="17" s="1"/>
  <c r="G96" i="16"/>
  <c r="I96" i="16" s="1"/>
  <c r="I97" i="16"/>
  <c r="J122" i="16" s="1"/>
  <c r="H228" i="16"/>
  <c r="H229" i="16" s="1"/>
  <c r="H230" i="16" s="1"/>
</calcChain>
</file>

<file path=xl/comments1.xml><?xml version="1.0" encoding="utf-8"?>
<comments xmlns="http://schemas.openxmlformats.org/spreadsheetml/2006/main">
  <authors>
    <author>Agnieszka Husarz</author>
  </authors>
  <commentList>
    <comment ref="G76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30m2+20
m2 zapasu</t>
        </r>
      </text>
    </comment>
    <comment ref="G199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dpdano 30 m dodatkowo ze względu na zmiany
</t>
        </r>
      </text>
    </comment>
  </commentList>
</comments>
</file>

<file path=xl/comments2.xml><?xml version="1.0" encoding="utf-8"?>
<comments xmlns="http://schemas.openxmlformats.org/spreadsheetml/2006/main">
  <authors>
    <author>Agnieszka Husarz</author>
  </authors>
  <commentList>
    <comment ref="G76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30m2+20
m2 zapasu</t>
        </r>
      </text>
    </comment>
    <comment ref="G199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dpdano 30 m dodatkowo ze względu na zmiany
</t>
        </r>
      </text>
    </comment>
  </commentList>
</comments>
</file>

<file path=xl/comments3.xml><?xml version="1.0" encoding="utf-8"?>
<comments xmlns="http://schemas.openxmlformats.org/spreadsheetml/2006/main">
  <authors>
    <author>pawelbarycki</author>
  </authors>
  <commentList>
    <comment ref="C65" authorId="0" shapeId="0">
      <text>
        <r>
          <rPr>
            <b/>
            <sz val="9"/>
            <color indexed="81"/>
            <rFont val="Tahoma"/>
            <family val="2"/>
            <charset val="238"/>
          </rPr>
          <t>pawelbarycki: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<sst xmlns="http://schemas.openxmlformats.org/spreadsheetml/2006/main" count="3954" uniqueCount="483">
  <si>
    <t>Ilość</t>
  </si>
  <si>
    <t>m3</t>
  </si>
  <si>
    <t>m</t>
  </si>
  <si>
    <t>m2</t>
  </si>
  <si>
    <t>Lp</t>
  </si>
  <si>
    <t>Nr pozycji STWiORB</t>
  </si>
  <si>
    <t>I</t>
  </si>
  <si>
    <t>*</t>
  </si>
  <si>
    <t>Nazwa i opis elementu rozliczeniowego</t>
  </si>
  <si>
    <t>CPV 45233120-6 ROBOTY W ZAKRESIE BUDOWY DRÓG</t>
  </si>
  <si>
    <t>II</t>
  </si>
  <si>
    <t>D-01.02.04</t>
  </si>
  <si>
    <t>D-02.00.00</t>
  </si>
  <si>
    <t>D-04.05.01</t>
  </si>
  <si>
    <t>D-04.04.02</t>
  </si>
  <si>
    <t>D-04.07.01</t>
  </si>
  <si>
    <t>D-05.03.23</t>
  </si>
  <si>
    <t>D-00.00.00</t>
  </si>
  <si>
    <t>DROGOWA</t>
  </si>
  <si>
    <t>2</t>
  </si>
  <si>
    <t>Temat opracowania</t>
  </si>
  <si>
    <t>Branża</t>
  </si>
  <si>
    <t>Kod CPV</t>
  </si>
  <si>
    <t>ilości przedmiarowe</t>
  </si>
  <si>
    <t>Jedn.</t>
  </si>
  <si>
    <t>XI</t>
  </si>
  <si>
    <t>D-08.03.03</t>
  </si>
  <si>
    <t>D-08.01.01</t>
  </si>
  <si>
    <t>Cena jedn.</t>
  </si>
  <si>
    <t>Wartość netto</t>
  </si>
  <si>
    <t>[zł]</t>
  </si>
  <si>
    <t>XII</t>
  </si>
  <si>
    <t>XIII</t>
  </si>
  <si>
    <t>CENA ROBÓT BRUTTO = Cena  robót netto+vat</t>
  </si>
  <si>
    <t xml:space="preserve">PODATEK VAT (23%) </t>
  </si>
  <si>
    <t>X</t>
  </si>
  <si>
    <t>CENA ROBÓT NETTO</t>
  </si>
  <si>
    <t>ROBOTY POMIAROWE</t>
  </si>
  <si>
    <t>NAWIERZCHNIE Z MATERIAŁÓW BETONOWYCH</t>
  </si>
  <si>
    <t>NAWIERZCHNIE Z MATERIAŁÓW KAMIENNYCH</t>
  </si>
  <si>
    <t>XIV</t>
  </si>
  <si>
    <t>XV</t>
  </si>
  <si>
    <t>XVII</t>
  </si>
  <si>
    <t>XVIII</t>
  </si>
  <si>
    <t>XIX</t>
  </si>
  <si>
    <t>XVI</t>
  </si>
  <si>
    <t xml:space="preserve">Przygotowanie podłoża poprzez wyprofilowanie i zageszczenie pod konstrukcję nawierzchni </t>
  </si>
  <si>
    <t>UŁOŻENIE  ŚCIEKU I ROLKI</t>
  </si>
  <si>
    <t>PRZYGOTOWANIE I STABILIZACJA  PODŁOŻA , PODSYPKI</t>
  </si>
  <si>
    <t xml:space="preserve">Formowanie nasypów z kruszywa lub gruntu przepuszczalnego </t>
  </si>
  <si>
    <t>*ciąg pieszo-rowerowy</t>
  </si>
  <si>
    <t>kpl</t>
  </si>
  <si>
    <t>ROBOTY ZIEMNE*</t>
  </si>
  <si>
    <t>2. Rozbiórka nawierzchni i podbudów oraz gruntu z wykopu obejmuje: załadunek, wywóz na składowisko wskazane przez Wykonawcę i poniesienie opłat za składowanie lub/i utylizację</t>
  </si>
  <si>
    <t>TERENY ZIELONE</t>
  </si>
  <si>
    <t>x</t>
  </si>
  <si>
    <t>D-04.02.02</t>
  </si>
  <si>
    <t>D-07.05.01</t>
  </si>
  <si>
    <t xml:space="preserve">ROZBIÓRKA NAWIERZCHNI i PODBUDÓW MINERALNYCH  </t>
  </si>
  <si>
    <t xml:space="preserve">ROZBIÓRKA NAWIERZCHNI Z ELEMENTÓW BETONOWYCH </t>
  </si>
  <si>
    <t xml:space="preserve">Rozbiórka nawierzchni z płytek betonowych 50x50x7 wraz z wywozem gruzu na skladowisko i utylizacją </t>
  </si>
  <si>
    <t xml:space="preserve">jw. lecz z płytek betonowych 35x35x35 </t>
  </si>
  <si>
    <t xml:space="preserve">jw.lecz z płyt ażurowych ( wymiary różne) </t>
  </si>
  <si>
    <t xml:space="preserve">jw.lecz z kostki betonowej gr. 8 cm </t>
  </si>
  <si>
    <t xml:space="preserve">DEMONTAŻ ELEMENTÓW </t>
  </si>
  <si>
    <t xml:space="preserve">ROZBIÓRKA ŚCIEKÓW I ROLKI </t>
  </si>
  <si>
    <t xml:space="preserve">Przebudowa ul. Miłoszyckiej we Wrocławiu </t>
  </si>
  <si>
    <t>ROZBIÓRKA NAWIERZCHNI BITUMICZNEJ  I MIESZANEJ</t>
  </si>
  <si>
    <t>Rozbiórka nawierzchni bitumicznej   gr. ok. 6 cm oraz płyt typu trylinka  wraz z wywozem na składowisko Wykonawcy+ koszty składowania - ul. Byczyńska</t>
  </si>
  <si>
    <t>Rozbiórka nawierzchni bitumicznej   gr. do 25 cm  cm+ koszty składowania - ul. Swojczycka</t>
  </si>
  <si>
    <t>Rozbiórka nawierzchni bitumicznej   gr. do 10 cm  cm+ koszty składowania - ul. sięgacz ul. Miłoszyckiej w sąsiedztwie działki nr 8/2</t>
  </si>
  <si>
    <t>Rozbiórka nawierzchni bitumicznej   gr. do 5 cm  cm+ koszty składowania - chodniki bitumiczne</t>
  </si>
  <si>
    <t>* ul. Chałupnicza</t>
  </si>
  <si>
    <t>* ul. Ceglana</t>
  </si>
  <si>
    <t xml:space="preserve">ROZBIÓRKA NAWIERZCHNI  BETONOWEJ </t>
  </si>
  <si>
    <t xml:space="preserve">* ul.Byczyńska (podbudowa pod nawierzchnia bitumiczną +  trylinką) </t>
  </si>
  <si>
    <t xml:space="preserve">*ul. Miłoszycka ( podbudowa pod nawierchnią bitumiczną + kostką kamienną) </t>
  </si>
  <si>
    <t>*ul. Gospodarska (podbudowa pod kostką kamienną)</t>
  </si>
  <si>
    <t>*ul. Ceglana (podbudowa pod nawierzchnią bitumiczną)</t>
  </si>
  <si>
    <t>* Sięgacz ul. Miłoszyckiej (podbudowa pod nawierzchnią bitumiczną)</t>
  </si>
  <si>
    <t>* ul. Chalupnicza (podbudowa pod nawierzchnią bitumiczną)</t>
  </si>
  <si>
    <t>* ul. Swojczycka (podbudowa pod nawierzchnią bitumiczną)</t>
  </si>
  <si>
    <t xml:space="preserve">Rozbiórka podbudowy z kruszywa gr.ok. 15 cm wraz z wywozem na składowisko Wykonawcy  i utylizacja </t>
  </si>
  <si>
    <t>* chodniki bitumiczne</t>
  </si>
  <si>
    <t xml:space="preserve">* nawierzchnie z kostki betonowej </t>
  </si>
  <si>
    <t>* nawierzchnie betonowe</t>
  </si>
  <si>
    <t>* nawierzchnie z kostki 9x11</t>
  </si>
  <si>
    <t>*nawierzchnie z płytek 50x50</t>
  </si>
  <si>
    <t>*nawierzchnie z płytek 35x35</t>
  </si>
  <si>
    <t xml:space="preserve">*nawierzchnie z płyt ażurowych </t>
  </si>
  <si>
    <t xml:space="preserve">*nawierzchnia z płyt kamiennych </t>
  </si>
  <si>
    <t xml:space="preserve">* ul. Ludowa (podbudowa pod kostką bazaltową) </t>
  </si>
  <si>
    <t xml:space="preserve">Rozbiórka nawierzchni  betonowej gr. ok. 20 cm wraz z wywozem na skladowisko Wykonawcy +koszty składowania </t>
  </si>
  <si>
    <t xml:space="preserve">m2 </t>
  </si>
  <si>
    <t>Rozbiórka nawierzchni z płyt kamiennych o różnych powierzchniach - okolice wejscia do  kościoła -material do wywozu na składowisko Wykonawcy i utylizacja</t>
  </si>
  <si>
    <t xml:space="preserve">Rozbiórka nawierzchni z kostki bazaltowej - fragment ul. Ludowej - materiał oczyszczony w całości  do przekazania do magazynu ZDIUM </t>
  </si>
  <si>
    <t xml:space="preserve">* ul. Gospodarska </t>
  </si>
  <si>
    <t xml:space="preserve">* ul. wjazdy i inne zabruki </t>
  </si>
  <si>
    <t xml:space="preserve">PRZENIESIENIA i PRZEŁOŻENIA </t>
  </si>
  <si>
    <t>ROZBIÓRKA NAWIERZCHNI  Z ELEMENTÓW KAMIENNYCH</t>
  </si>
  <si>
    <t>szt</t>
  </si>
  <si>
    <t>mb</t>
  </si>
  <si>
    <t>Rozbiórka rolki z kostki kamiennej  18x20 wraz z  przesegregowaniem, oczyszczeniem materiału i przewiezieniem pełnowartościowego materialu do magazynu ZDIUM; wywoz  gruzu na skladowisko  Wykonawcy i utylizacja</t>
  </si>
  <si>
    <t>Rozbiórka rolki z kostki kamiennej 9x11  i mniejszej wraz z  przesegregowaniem, oczyszczeniem materiału i przewiezieniem pełnowartościowego materialu do magazynu ZDIUM; wywoz  gruzu na skladowisko  Wykonawcy i utylizacja</t>
  </si>
  <si>
    <t>jw.lecz z płytek typu trylinka</t>
  </si>
  <si>
    <t>*nawierzchnie z płyt typu trylinka( jezdnia przy przedszkolu)</t>
  </si>
  <si>
    <t>ROZBIÓRKA KRAWĘŻNIKÓW, OBRZEŻY I OPORNIKÓW</t>
  </si>
  <si>
    <t>jw..lecz obrzeży betonowych 8x30</t>
  </si>
  <si>
    <t xml:space="preserve">Rozbiórka krawężników betonowych  20x30 na ławie betonowych wraz z wywozem gruzu na skladowisko Wykonawcy +koszty utylizacji </t>
  </si>
  <si>
    <t>jw.lecz oporników kamiennych 10x30</t>
  </si>
  <si>
    <t xml:space="preserve">*odcinek Swojczyckiej +sięgacz </t>
  </si>
  <si>
    <t xml:space="preserve">*odcinek ul.  Miloszyckiej wraz z ulicami bocznymi </t>
  </si>
  <si>
    <t xml:space="preserve">*odcinek ul. Chałupniczej </t>
  </si>
  <si>
    <t>Roboty pomiarowe w terenie płaskim - powierzchnia całości inwestycji ok. 28400m2</t>
  </si>
  <si>
    <t>Demontaż wiary przystankowej wraz z wywozem do magazynu ZDIUM; wywóz gruzu z posadowienia na składowisko Wykonawcy +koszty składowania</t>
  </si>
  <si>
    <t xml:space="preserve">jw.lecz kosza na śmieci </t>
  </si>
  <si>
    <t>jw.lecz słupka przystankowego ze znakiem D -15</t>
  </si>
  <si>
    <t xml:space="preserve">jw.lecz słupków typu U i pozostalości po słupkach </t>
  </si>
  <si>
    <t xml:space="preserve">jw. lecz ławki </t>
  </si>
  <si>
    <t xml:space="preserve">Przeniesienie tablicy SIM z planem miasta wraz z odtworzeniem nawierzchni w obrębie tablicy oraz wykonaniem wszelich prac instalacyjnych.  </t>
  </si>
  <si>
    <t xml:space="preserve">Demotaż stojaka rowerowego i przekazanie go właścicielowi </t>
  </si>
  <si>
    <t>jw.lecz  krawężników betonowych 15x30 ( ilość betonu  C12/15 na ławę 0,083m3/mb):  592+151+233+27</t>
  </si>
  <si>
    <t>Montaż wiaty  przystankowej  WT/KP-A</t>
  </si>
  <si>
    <t xml:space="preserve">Montaż kosza wrocławskiego na śmieci </t>
  </si>
  <si>
    <t xml:space="preserve">Montaż siedzisk - poczwórnych  -ławka przystankowa </t>
  </si>
  <si>
    <t xml:space="preserve">Opaska z płytek "STOP" 35x35x5cm na miale kamiennym gr. 6cm (dwa rzędy przy przejściach dla pieszych) -wypełnienie spoin piaskiem </t>
  </si>
  <si>
    <t xml:space="preserve">Podsypka piaskowa pod obrzeżami gr. 10 cm: (0,08+0,1+0,05+0,05)x dł. obrzeża </t>
  </si>
  <si>
    <t xml:space="preserve">* ciąg pieszy (chodniki): </t>
  </si>
  <si>
    <t>*ciąg pieszo-jezdny ( sięgacze+ droga wewn. przy przedszkolu) 570+181+185</t>
  </si>
  <si>
    <t>Nawierzchnia z kostki betonowej gr. 8cm na miale kamiennym gr. 3 cm - kostka nowa (kolor szary) - ciąg pieszy, pieszo-jezdny, zjazdy</t>
  </si>
  <si>
    <t>PODBUDOWY I NAWIERZCHNIE Z MATERIAŁÓW BITUMICZNYCH</t>
  </si>
  <si>
    <t xml:space="preserve">jw. lecz warstwa z AC 8S o gr. 5 cm -zjazdy bitumiczne </t>
  </si>
  <si>
    <t xml:space="preserve">Ułożenie w-wy ścieralnej z AC 5 S o gr. 5cm wraz z oczyszczeniem i skropieniem lepiszczem warstwy podbudowy z kruszywa w ilości orientacyjnej 0,5kg/m2- warstwa na bazie asfaltu zwykłego- (ciągi pieszo-rowerowe i rowerowe) </t>
  </si>
  <si>
    <t>* ścieżka rowerowa</t>
  </si>
  <si>
    <t>Ułożenie krawężnika kamiennego 20x30 na ławie betonowej C12/15 (ilość betonu 0,10m3/mb krawężnika)- przy przedszkolu i kościele</t>
  </si>
  <si>
    <t>PODBUDOWA i NAWIERZCHNIA  Z KRUSZYWA</t>
  </si>
  <si>
    <t xml:space="preserve">PODBUDOWA Z BETONU </t>
  </si>
  <si>
    <t xml:space="preserve">Warstwa z kruszywa stabilizowanego cementem - mieszana dowieziona z węzła o Rm pow.2,0 MPa;  gr. 15cm </t>
  </si>
  <si>
    <t xml:space="preserve">* zatoka atuobusowa </t>
  </si>
  <si>
    <t>ROZBIÓRKA OBIEKTÓW KUBATUROWYCH,USTAWIENIE OBIEKTU KUBATUROWEGO</t>
  </si>
  <si>
    <t xml:space="preserve">* pierścień+ zabruki wlotów </t>
  </si>
  <si>
    <t>*zjazdy bitumiczne</t>
  </si>
  <si>
    <t>*zjazdy z kostki</t>
  </si>
  <si>
    <t>Warstwa z kruszywa stabilizowanego cementem - mieszana dowieziona z węzła o Rm pow.2,0 MPa;  gr. średnia 10cm - pod krawężnikami , zatoka autobusowa,</t>
  </si>
  <si>
    <t>* krawężniki 15x30 usytuowane przy sięgaczach ul.  Swojczyckiej :95*(0,15+0,15+0,15)</t>
  </si>
  <si>
    <t>*krawężniki  20x30przy zatokach : 145*(0,2+0,15+0,15)</t>
  </si>
  <si>
    <t xml:space="preserve">* ciągi pieszo jezdne </t>
  </si>
  <si>
    <t xml:space="preserve">Warstwa mrozoochronna z kruszywa gr. 10cm -ciąg pieszo-rowerowy i rowerowy </t>
  </si>
  <si>
    <t xml:space="preserve">*powierzchnia ciągu pieszo-rowerowego </t>
  </si>
  <si>
    <t xml:space="preserve">*powierzchnia ciągu rowerowego </t>
  </si>
  <si>
    <t xml:space="preserve">* powierzchnia ciągu pieszo-jezdnego </t>
  </si>
  <si>
    <t xml:space="preserve">Warstwa odsączająca z kruszywa gr. 10cm -ciąg pieszo-jezdny, zjazd bitumiczny </t>
  </si>
  <si>
    <t>UŁOŻENIE KRAWĘŻNIKÓW, OBRZEŻY, ŁAW</t>
  </si>
  <si>
    <t>*pow. zjazdów z kostki</t>
  </si>
  <si>
    <t xml:space="preserve">* zjazdy z kostki </t>
  </si>
  <si>
    <t xml:space="preserve">Nawierzchnia z kruszywa 0/31,5 gr. 20 cm -zjazdy </t>
  </si>
  <si>
    <t>Warstwa odsączająca z kruszywa gr. 15cm -zjazdy z kruszywa</t>
  </si>
  <si>
    <t>*jezdnia KR 4</t>
  </si>
  <si>
    <t xml:space="preserve">*jezdnia KR 3 </t>
  </si>
  <si>
    <t xml:space="preserve">* ciag pieszy </t>
  </si>
  <si>
    <t>*ciąg pieszo-jezdny</t>
  </si>
  <si>
    <t>*ciąg rowerowy</t>
  </si>
  <si>
    <t xml:space="preserve">*zjazdy z kostki betonowej </t>
  </si>
  <si>
    <t>* jezdnia KR4 :3031</t>
  </si>
  <si>
    <t xml:space="preserve">*jezdnia KR3: </t>
  </si>
  <si>
    <t>WYPOSAŻENIE PRZYSTANKÓW *</t>
  </si>
  <si>
    <t xml:space="preserve">* słupek przystankowy ujęto w przedmiarze organizacji ruchu docelowego. </t>
  </si>
  <si>
    <t>ZAGOSPODAROWANIE PLACU MIĘDZY KOŚCIOŁEM A  PRZEDSZKOLEM</t>
  </si>
  <si>
    <t xml:space="preserve">Nawierzchnia z płyt  granitowych szarych groszkowanych 55x90 i gr.12 cm   na podsypce piaskowo-cementowej  co najmniej 5 cm </t>
  </si>
  <si>
    <t>Ułożenie w-wy ścieralnej z SMA 8 (na bazie asfaltu modyfikowanego gumą) o gr. 5 cm wraz z oczyszczeniem i skropieniem lepiszczem warstwy wiążącej -jezdnia drogi  KR4 ( ul.Miłoszycka-rejon kościoła)</t>
  </si>
  <si>
    <t>Ułożenie w-wy podbudowy  AC 22P(na bazie polimeroasfaltu) o gr. 10cm wraz z oczyszczeniem i skropieniem lepiszczem warstwy podbudowy z kruszywa -jezdnia drogi  KR4     (ul.Miłoszycka-rejon kościoła)</t>
  </si>
  <si>
    <t>Warstwa z kruszywa stabilizowanego cementem - mieszana dowieziona z węzła o Rm pow.2,0 MPa;  gr. 15cm - pod jeznią ul. Miłoszyckiej w rejonie kościoła oraz pod powierzchnią  nawierzchni ciągów pieszych  po stronie kościoła</t>
  </si>
  <si>
    <t xml:space="preserve">Przygotowanie podłoża poprzez wyprofilowanie i zageszczenie pod konstrukcję nawierzchni jezdni i ciągów </t>
  </si>
  <si>
    <t xml:space="preserve">*pod nawierzchnią wzdłuż muru i przed kościołem </t>
  </si>
  <si>
    <t>Podbudowa z kruszywa o ciągłym uziarnieniu 0/31,5, C90/3 ; gr 20cm  pod jezdnią</t>
  </si>
  <si>
    <t>Podbudowa z kruszywa o ciągłym uziarnieniu 0/31,5, C90/3 ; gr 15m -nawierzchnia z kostek i płyt</t>
  </si>
  <si>
    <t>Ułożenie obrzeży kamiennych 14/30 i ławie betonowej z oporem z betonu C12/15 w ilości 0,083m3/mb- strona przy kościele</t>
  </si>
  <si>
    <t>Ułożeżnie podbudowy betonowej pod płytami granitowymi z betonu C20/25  gr. 20 cm : 37+3,2*6,0*2</t>
  </si>
  <si>
    <t>Ułożenie obrzeży betonowych 8/30 i ławie betonowej z oporem z betonu C12/15 w ilości 0,038m3/mb- strona przy przedszkolu</t>
  </si>
  <si>
    <t xml:space="preserve">Murek oporowy z cegły klinkierowej (przy wulkanizacji) -dł 8m </t>
  </si>
  <si>
    <t xml:space="preserve">Schody granitowe ( stopień o dł. 45 cm wys. 12 cm , szer. 1,50m)- posadowione na podsypce piaskowo-cementowej gr. 5 cm  i podbudowie  chudego betonu o grubości 10 cm. </t>
  </si>
  <si>
    <t xml:space="preserve">Nawierzchnia z płyt  granitowych szarych groszkowanych 55x90 i gr.12 cm   na podsypce piaskowo-cementowej  co najmniej 5 cm - ułożenie na tereni kościoła wokół pomnika </t>
  </si>
  <si>
    <t xml:space="preserve">Nawierzchnia z kostki granitowej szara 8/10 cięto- łupana na podsypce piaskowo-cementowej - wypełnienie spoin na sztywno z wykonaniem dylatacji- </t>
  </si>
  <si>
    <t xml:space="preserve"> Montaż kosza  (KP/KA-A01):</t>
  </si>
  <si>
    <t xml:space="preserve">Ławka drewniana z oparciem (LS/KA-B02) </t>
  </si>
  <si>
    <t>Stojaki na rowery (SR/IS-I01)</t>
  </si>
  <si>
    <t>Rozbiórka muru wzdłuż kościoła z cegly z przęsłami drewnianymi wraz z wywozem gruzu na skladowisko i utylizacją .</t>
  </si>
  <si>
    <t xml:space="preserve">Ułożenie ścieku z kostki kamiennej cięto-łupanej  16/20 (z powierzchnią  groszkowaną)  na podsypce piaskowo-cementowej  gr 5 cm i  ławie betonowej gr.  śr. 23cm z betonu C12/15 w ilości 0,09m3/mb  z wypełnieniem spoin zaprawą na mokro  (ścieki i kliny) </t>
  </si>
  <si>
    <t xml:space="preserve">Taśma bitumiczna  na styku ścieku i w-wy ścieralnej  o szer. 1 cm i grubości warstwy ścieralnej i gr. wyniesienia w-wy wiążącej  oraz przy akcentach z kostki kamiennej </t>
  </si>
  <si>
    <t xml:space="preserve">Ułożeżnie podbudowy betonowej z betonu C20/25  gr. 24 cm -powierzchnia pod pasami z kostki kamiennej w jezdni </t>
  </si>
  <si>
    <t xml:space="preserve">Nawierzchnia z kostki kamiennej 16/20 cięto-łupanej groszkowana ( akcenty na jezdni) na podsypce piaskowo cementowej , uzupełnienie spoin bitumiczną zalewą drogową </t>
  </si>
  <si>
    <t>Nawierzchnia z kostki betonowej szlachetnej (trapezowej) o gr. 6 cm -kolor szary imitacja granitu (podsypka z mialu 3-5 cm)</t>
  </si>
  <si>
    <t xml:space="preserve">Nawierzchnia z kostki betonowej szlachetnej (trapezowej) o gr. 6 cm -kolor czarny -nero - podsypka z mialu 3-5 cm </t>
  </si>
  <si>
    <t>*pod krawężnikime i ściekiem (0,2*180+0,35*140)</t>
  </si>
  <si>
    <t>* pod warstwami bitumicznymi jezdni oraz pod pasami z kostki kamiennej :301+55</t>
  </si>
  <si>
    <t>Podsypka piaskowa pod obrzeżami gr. 10 cm: {(0,08+0,10+0,05*2)* 192+(0,14+0,15+0,05*2)}x 91</t>
  </si>
  <si>
    <t xml:space="preserve">komplet </t>
  </si>
  <si>
    <t xml:space="preserve">Przebruki powierzchni na terenie w obrębie kościola z kostki 8/10 </t>
  </si>
  <si>
    <t>* na wejściu do bramy 3*1,5</t>
  </si>
  <si>
    <t>* pas wzdłuż krawęznika 30*1,0</t>
  </si>
  <si>
    <t>Podbudowa z kruszywa o ciągłym uziarnieniu 0/31,5, C90/3 ; gr 15m -powierzchnia uzupełniana kostką</t>
  </si>
  <si>
    <t xml:space="preserve">Uzupełnienie nawierzchni z kostki 8/10 cięto-łupanej na podsypsce piaskowo -cementowej w miejscu stojaków i przy korekcie łuku  </t>
  </si>
  <si>
    <t xml:space="preserve">* pow. elewacji bocznej muru (pomiędzy filarem) </t>
  </si>
  <si>
    <t xml:space="preserve">* pow. boczna filarów 19 szt. (pełna wysokość) </t>
  </si>
  <si>
    <t xml:space="preserve">* powierzchnia przęsel drewnianych </t>
  </si>
  <si>
    <t xml:space="preserve">* pochwyt ze stali mocowany do frontu muru (przy chodach) </t>
  </si>
  <si>
    <t>* brama szerokości 3 m  -drewaniana z funkcją furtki (wyposażenie kompletne) -powierzchnia bramy 6, 10m2</t>
  </si>
  <si>
    <t>Przebruk nawierzchni zjazdów indywidualnych za granicą pasa drogowego na posesjach ( przebruk z kostki betonowej)</t>
  </si>
  <si>
    <t>Warstwa z kruszywa stabilizowanego cementem - mieszana dowieziona z węzła o Rm pow.2,0 MPa;  gr. 20cm -zabruki  z kostki kamiennej 9x11</t>
  </si>
  <si>
    <t>Przeniesienie kapliczki wraz z odtworzeniem ogrodzenia , wykonaniem fundamentu i calego zagospodarowania - skrzyżowanie Miłoszyckiej i Swojczyckiej</t>
  </si>
  <si>
    <t xml:space="preserve">Podbudowa z betonu  C20/25 gr. 24 cm - zatoka autobusowa, pierścień i wloty przy rondzie  </t>
  </si>
  <si>
    <t xml:space="preserve">*powierzchnia wlotow  i pierścienia </t>
  </si>
  <si>
    <t xml:space="preserve">*powierzchnia  zatok </t>
  </si>
  <si>
    <t xml:space="preserve">Opaska z płytek betonowych 35x35 na podsypce piaskowo-cementowej 3:1 gr. 3cm - wypełn. spoin piaskiem z cementem </t>
  </si>
  <si>
    <t xml:space="preserve">Ułożenie w-wy ścieralnej z SMA 8 (na bazie asfaltu modyfikowanego gumą) o gr. 5 cm wraz z oczyszczeniem i skropieniem lepiszczem warstwy wiążącej  (0,3kg/m2)-jezdnia drogi  KR4  i K3  (Swoiczycka ,Miłoszycka i skrzyżowania): 3031+1330 </t>
  </si>
  <si>
    <t>jw.lecz AC 16W gr. 6 cm -jezdnia KR3</t>
  </si>
  <si>
    <t>jw.lecz AC 16W gr. 7cm -zjazdy bitumiczne</t>
  </si>
  <si>
    <t>Ułożenie taśmy bitumicznej gr. 1cm na wysokość warstwy ścieralnej i wiążącej - wzdłuż krawędzi ścieków i rolek- (ilość nie uwzględnia taśm w obrębie wlazów, skrzynek, spoin technologicznych międzywarstwowych itd.)</t>
  </si>
  <si>
    <t xml:space="preserve">Ściek z kostki betonowej 16x16 (2 rzędy) na podsypce piaskowo-cementowej  gr 3 cm i  ławie betonowej gr.  śr. 23cm z betonu C12/15 w ilości 0,09m3/mb  z wypełnieniem spoin zaprawą na mokro : </t>
  </si>
  <si>
    <t xml:space="preserve">Rolka z kostki betonowej 16x16na ławie betonowej gr. śr 23cm z betonu C12/15 w ilości 0,041m3/mb </t>
  </si>
  <si>
    <t xml:space="preserve">Ława betonowa pod opaskami z płytek betonowych 35x35: 0,20*(0,35-0,15)*(166/0,35) </t>
  </si>
  <si>
    <t xml:space="preserve">Podbudowa  z kruszywa łamanego 0/31,5 stabilizowanego mechanicznie gr. 15cm  ciągi i zjazd z kostki </t>
  </si>
  <si>
    <t>Podbudowa  z kruszywa 0/31,5 stabilizowanego mechanicznie gr. 20cm -jezdnie KR3i 4 oraz zjazd bitumiczny</t>
  </si>
  <si>
    <t xml:space="preserve">*pod pasem płytek stop </t>
  </si>
  <si>
    <t>Nawierzchnia z kostki betonowej 16x16 x14 (szara)  na podsypce piaskowo-cementowej - zatoka autobusowa : 102+131+132</t>
  </si>
  <si>
    <t>D-04.06.01</t>
  </si>
  <si>
    <t xml:space="preserve">Wypenienia między płytami z kostki  granitowej  8/10 surowo-łupana na podsypce piaskowo-cementowej i wypełnienie spoin na sztywno z wykonaniem dylatacji </t>
  </si>
  <si>
    <t>D-05.03.14</t>
  </si>
  <si>
    <t>D-04.03.01</t>
  </si>
  <si>
    <t xml:space="preserve">Ułożenie w-wy wiążącej AC 16W(na bazie polimeroasfaltu) o gr. 18cm wraz z oczyszczeniem i skropieniem lepiszczem warstwy podbudowy -jezdnia drogi  KR4     (ul.Miłoszycka-rejon kościoła -próg ) </t>
  </si>
  <si>
    <t>D-07.06.01</t>
  </si>
  <si>
    <t>D-08.01.01                                  D-08.03.03</t>
  </si>
  <si>
    <t>Wykonanie progów z płyt granitowych profilowanych wg dokumentacji na macie antywibracyjnej gr. 4 cm . Wymiar jednej  płyty : 3,14x1,92x wys 19 do 29 cm) Ilość płyt -6 sztuk (łącznie 37m2) . Uzupełnienie szczelin zalewą drogową  na dł. 25mb. Ilość progów-2 komplety</t>
  </si>
  <si>
    <t>* nawierzchnie z kostki 18x20 (bez ul. Gospodarskiej)</t>
  </si>
  <si>
    <t xml:space="preserve">Wykopy - wraz z wywozem urobku na składowisko wskazane przez Wykonawcę+ koszty składowania (jezdnia ul. Miloszyckiej </t>
  </si>
  <si>
    <t>Wykopy - wraz z wywozem urobku na składowisko wskazane przez Wykonawcę+ koszty składowania ( drogi boczne)</t>
  </si>
  <si>
    <r>
      <t xml:space="preserve">Rozbiórka nawierzchni z kostki kamiennej 9x11 -przewiezienie materiału przesegregowanego, oczyszczonego do magazynu ZDIUM , gruz kamienny  na składowisko Wykonawcy+ koszty składowania. </t>
    </r>
    <r>
      <rPr>
        <i/>
        <sz val="11"/>
        <rFont val="Arial"/>
        <family val="2"/>
        <charset val="238"/>
      </rPr>
      <t xml:space="preserve">Ilość do oszacowania po wykonaniu rozbiórki </t>
    </r>
  </si>
  <si>
    <r>
      <t>Rozbiórka nawierzchni z kostki kamiennej 18x20 lub z bruku kamiennego - istniejące wjazdy i zabruki chodników -przewiezienie materiału przesegregowanego, oczyszczonego do magazynu ZDIUM ; gruz kamienny  na składowisko Wykonawcy+ koszty składowania                                                                                                                                        I</t>
    </r>
    <r>
      <rPr>
        <i/>
        <sz val="11"/>
        <rFont val="Arial"/>
        <family val="2"/>
        <charset val="238"/>
      </rPr>
      <t xml:space="preserve">lość do oszacowania odzysku  po wykonaniu rozbiórki </t>
    </r>
  </si>
  <si>
    <r>
      <t xml:space="preserve">Rozbiórka nawierzchni  mieszanej: w-wa bitumiczna 6 cm + kostka kamiennej 18x20 lub z bruku kamiennego -kostka w nawierzchni ul. Miłoszyckiej pod w-wa bitumiczną -Wywoz całości na skladowisko Wykonawcy+ koszty składowania.                                                  </t>
    </r>
    <r>
      <rPr>
        <i/>
        <sz val="11"/>
        <rFont val="Arial"/>
        <family val="2"/>
        <charset val="238"/>
      </rPr>
      <t xml:space="preserve"> </t>
    </r>
  </si>
  <si>
    <t>* Powierzchnie pozostałe: 4242*0,21</t>
  </si>
  <si>
    <t>* Ceglana 200*0,21</t>
  </si>
  <si>
    <t>* Powierzchnie sięgacza przy przedszkolu :700*0,56</t>
  </si>
  <si>
    <t>* Ludowa ( obie strony)(70+100)*0,21</t>
  </si>
  <si>
    <t>* Sięgacz  koło Kościola 60*0,21</t>
  </si>
  <si>
    <t>* ul. Byczyńska:72*0,21</t>
  </si>
  <si>
    <t>*ul. Gospodarska :245*0,21</t>
  </si>
  <si>
    <t>*rejon Swojczyckiej :75*0,3+187*0,56+300*0,3</t>
  </si>
  <si>
    <t xml:space="preserve">Zdjęcie humusu ( śr. grubość 10 cm) i składowanie na odklad </t>
  </si>
  <si>
    <t>Rozłożenie humusu o gr. 20 cm na terenie plaskim i skarpach  oraz obsianie trawą (dowóz humusu) : 4715+2992*1,2 ( z dowiezieniem humusu)</t>
  </si>
  <si>
    <t xml:space="preserve">Szacunkowa ilość dowozu humusu: ( 8305,04*0,2) -1056m3= </t>
  </si>
  <si>
    <t xml:space="preserve">Rozbiórka podbudowy z kruszywa gr. średniej  20 cm wraz z wywozem na składowisko Wykonawcy  i utylizacja </t>
  </si>
  <si>
    <t xml:space="preserve">* Chałupnicza:430*21 </t>
  </si>
  <si>
    <t>*skrzyżowanie Swojczycka- Miloszycka 950*0,21</t>
  </si>
  <si>
    <t>Rozbiórka nawierzchni bitumicznej   gr. do12 cm  cm+ koszty składowania - ul. Chałupnicza i ul. Ceglana</t>
  </si>
  <si>
    <t>Ustawienie budynku gospodarczego z wykonaniem fundamentu</t>
  </si>
  <si>
    <t>Przeniesienie pomnika na terenie kościoła z wykonaniem fundamentu betonowego  C20/25 gr. 20 cm i na chudym betonie gr. 10 cm ( zbrojenie konstrukcyjne fi 10), pow. fundamentu 4m2</t>
  </si>
  <si>
    <t>Wykonanie zieleni  -(poza obrysem muru przy kościelnego i poza terenem przedszkola) -zakup, rozłożenie humusu i obsianie trawą  (gr. 20 cm)</t>
  </si>
  <si>
    <t>III</t>
  </si>
  <si>
    <t>IV</t>
  </si>
  <si>
    <t>V</t>
  </si>
  <si>
    <t>VI</t>
  </si>
  <si>
    <t>VII</t>
  </si>
  <si>
    <t>VIII</t>
  </si>
  <si>
    <t>IX</t>
  </si>
  <si>
    <t>XX</t>
  </si>
  <si>
    <t>XXI</t>
  </si>
  <si>
    <t>XXII</t>
  </si>
  <si>
    <t>XXIII</t>
  </si>
  <si>
    <t>XXIV</t>
  </si>
  <si>
    <t>XXV</t>
  </si>
  <si>
    <t>XXVI</t>
  </si>
  <si>
    <t xml:space="preserve">3. Grubości warstw nawierzchni rozbieranych zostały założone. Ze względu na to , roboty rozbiórkowe są nieprzewidywalne (pomimo wykonania odkrywek, do rozliczenia robót należy przyjmować rzeczywiste grubości poszczególnych warstw, a przyjęte ceny wykonawcy  powinny być odpowiednio zinterpolowane. W przypadku rozliczenia robót ryczałtowo, roboty rozbiórkowe ze względu na swoją specyfikę powinny być wyjątkowo rozliczane w sposób kosztorysowy, na podstawie zinterpolowanych lub innych ustalonych  cen. </t>
  </si>
  <si>
    <t xml:space="preserve">1. Ułożenie warstwy  ścieralnej z SMA obejmuje  ułożenie taśmy bitumicznej ( oprócz na stykach z materiałem kamiennym lub betonowym - również na grubości w-wy wiążacej)  na stykach  w-wy  z urządzeniam obcymi a  także  wypełnienie (np.  masą zalewową) połączeń między isniejącymi  wastwami bitumicznymi i nowo wykonywanymi. </t>
  </si>
  <si>
    <t xml:space="preserve">5. Ilość odzysku kostki kamiennej 18x20 i 9x11 można przyjąć na ok.10%, kostki bazaltowej 90%. Pozostale elementy kamienne nie przewiduje się do odzysku,chyba że Zamawiający po wizji na budowie oceni inaczej. </t>
  </si>
  <si>
    <t>Usunięcie słupków granicznych  wraz z wywozem na składowiskoWykonawcy +koszty składowania</t>
  </si>
  <si>
    <t>Rozbiórka pomieszczenia gospodarskiego murowanego z bloczków  wraz z wywozem gruzu i utylizacją (ok.. 15 m2 rzutu)</t>
  </si>
  <si>
    <t xml:space="preserve">Nawierzchnia z kostki kamiennej 9/11 cieto-łupana na podsypce cementowo-piaskowej z wypełnieniem spoin zaprawą na mokro - zabruki na wyspach i w innych wskazanych w dokumentacji miejscach </t>
  </si>
  <si>
    <r>
      <t xml:space="preserve">Budowa muru z cegły klinkierowej  oraz przęsłami drewnianymi zgodnie z dokumentacją . </t>
    </r>
    <r>
      <rPr>
        <i/>
        <sz val="11"/>
        <rFont val="Arial"/>
        <family val="2"/>
        <charset val="238"/>
      </rPr>
      <t xml:space="preserve">Uwaga część konstrukcyjna jest ujęt w odrębnym przedmiarze robót  -orientacyjna długosć 54+3,0 </t>
    </r>
  </si>
  <si>
    <t>Podbudowa  z kruszywa łamanego 0/31,5 stabilizowanego mechanicznie gr. 10cm -</t>
  </si>
  <si>
    <t xml:space="preserve">* opaska </t>
  </si>
  <si>
    <t xml:space="preserve">jw.lecz AC 16 W gr. 10 cm -miejsca wyniesień progów na drogach KR3 </t>
  </si>
  <si>
    <t xml:space="preserve">* w miejscach na wyniesieniach  progów zwalnających -ciągi pieszo jezdne przy ul. Swojczyckiej:63+54 </t>
  </si>
  <si>
    <t>84+95+94+54+72+73</t>
  </si>
  <si>
    <t xml:space="preserve">kpl </t>
  </si>
  <si>
    <t xml:space="preserve">Drenaż </t>
  </si>
  <si>
    <t>studzienka z ułożeniem +pokrywa</t>
  </si>
  <si>
    <t>geowłókninna</t>
  </si>
  <si>
    <t xml:space="preserve">rura fi 160 </t>
  </si>
  <si>
    <t xml:space="preserve">rura fi 110 </t>
  </si>
  <si>
    <t>żwir</t>
  </si>
  <si>
    <t xml:space="preserve">wpięcie robocizna </t>
  </si>
  <si>
    <t xml:space="preserve">razem </t>
  </si>
  <si>
    <t xml:space="preserve">za 1mb </t>
  </si>
  <si>
    <t>kraweznik 15x30</t>
  </si>
  <si>
    <t xml:space="preserve">kraw 20x30 </t>
  </si>
  <si>
    <t>kraw wtop</t>
  </si>
  <si>
    <t xml:space="preserve">Obrzeża betonowe 8/30 na ławie betonowej z oporem z betonu C12/15 w ilości 0,038m3/mb: </t>
  </si>
  <si>
    <t xml:space="preserve">Krawężniki  betonowe 20/30 na ławie betonowej z oporem z betonu C12/15 w ilości 0,10m3/mb ( krawęzniki wystające, obniżone i wtopione):                                                                                                         </t>
  </si>
  <si>
    <t>*ścieki i rolki przyjęto dla wszystkich gr. 15cm: (0,4*  2650 +0,18*360)</t>
  </si>
  <si>
    <t>Ułożenie w-wy podbudowy z betonu asfaltowego AC22P gr. 10cm wraz z oczyszczeniem i skropieniem lepiszczem podbudowy mineralnej (0,7 kg/m2) - mieszanka na bazie polimeroasfaltu- jezdnia KR4 -pow. bez ścieku</t>
  </si>
  <si>
    <t>Ułożenie w-wy podbudowy z betonu asfaltowego AC22P gr. 7cm wraz z oczyszczeniem i skropieniem lepiszczem podbudowy mineralnej (0,7 kg/m2) - mieszanka na bazie polimeroasfaltu- jezdnia KR3  -pow. be ścieku</t>
  </si>
  <si>
    <t>Ułożenie w-wy wiążącej z betonu asfaltowego AC16W gr.8cm wraz z oczyszczeniem i skropieniem lepiszczem podbudowy asfaltowej  (0,5kg/m2)-mieszanka na bazie polimeroasfaltu: jezdnia KR4 -pow. bez ścieku</t>
  </si>
  <si>
    <t>Ułożenie geosyntetyku  na w-wie wiążącej w celu powiązania nawierzchni ze stanem istniejącym: (9+8+7+6)*2</t>
  </si>
  <si>
    <t>* krawężniki 20x30 i 15x30 : (0,15+0,20+0,15)*(3252-145)+(0,15+0,15+0,15)*270</t>
  </si>
  <si>
    <t>Wykonanie drenażu wzdłuż muru przy kościele  z rury co najmniej  fi 110  (SN4) częściowo perforowanej w obsypce żwirowej 8/16 i owniętej jgeowłókniną z wyykonaniem ew. studzienki kontrolnej i wpięciem do kanalizacji -dł. drenażu ok. 53m</t>
  </si>
  <si>
    <t xml:space="preserve">jw. lecz na miale kamiennym gr. 6cm (dwa rzędy perony ) -wypełnienie spoin piaskiem: </t>
  </si>
  <si>
    <t xml:space="preserve">4. W podłożu ul. Miłoszyckiej prawdopodobnie pod  całą warstwą ścieralną występuje kostka kamienna lub bruk kamienny. Zakłada się,  że materiał  nie nadaje się do odzysku . Założenie podparto również tym , że w przypadku realizowania budowy zgodnie z koncepcją ORZ, wykonanie precyzyjnej rozbiórki w celu odzysku materiału niepotrzebnie wydłuż budowę, odzysk materialu i tak będzie minimalny a koszty robót wzrosną. </t>
  </si>
  <si>
    <t xml:space="preserve">Nawierzchnia z kostki kamiennej  cięto-łupanej o powierzchni płomieniowanej lub groszkowanej na podsypce cementowo-piaskowej z wypełnieniem spoin zaprawą na mokro - pierścień wokół ronda +wyloty. Wymiary kostki w granicach od  16 do 20 cm.  </t>
  </si>
  <si>
    <t>ROBOTY  ROZBIÓRKOWE</t>
  </si>
  <si>
    <t>D- 07.02.01.</t>
  </si>
  <si>
    <t>ROBOTY MONTAŻOWE - OZNANOWANIE PIONOWE</t>
  </si>
  <si>
    <t>Ustawienie słupków z rur stalowych śr. min 100mm zaślepionych od góry, do tablic standard SIM</t>
  </si>
  <si>
    <t>ROBOTY MONTAŻOWE - OZNANOWANIE POZIOME</t>
  </si>
  <si>
    <t>D- 07.01.01.</t>
  </si>
  <si>
    <t>D- 01.02.04.</t>
  </si>
  <si>
    <t>P-23</t>
  </si>
  <si>
    <t>P-26</t>
  </si>
  <si>
    <t>Oznakowanie poziome ciągów pieszych i dróg rowerowych - technologia cienkowarstwowa 
piktogram:</t>
  </si>
  <si>
    <t>F-10</t>
  </si>
  <si>
    <t>A-7</t>
  </si>
  <si>
    <t>A-20</t>
  </si>
  <si>
    <t>B-5</t>
  </si>
  <si>
    <t>B-21</t>
  </si>
  <si>
    <t>B-2</t>
  </si>
  <si>
    <t>B-43</t>
  </si>
  <si>
    <t>B-44</t>
  </si>
  <si>
    <t>D-1</t>
  </si>
  <si>
    <t>D-2</t>
  </si>
  <si>
    <t>D-3</t>
  </si>
  <si>
    <t>D-6b</t>
  </si>
  <si>
    <t>C-13</t>
  </si>
  <si>
    <t>C-13/16</t>
  </si>
  <si>
    <t>B-18</t>
  </si>
  <si>
    <t>E-15f</t>
  </si>
  <si>
    <t>U-4b</t>
  </si>
  <si>
    <t>F-11</t>
  </si>
  <si>
    <t>C-5</t>
  </si>
  <si>
    <t>C-9</t>
  </si>
  <si>
    <t>A-29</t>
  </si>
  <si>
    <t>E-2a</t>
  </si>
  <si>
    <t>D-48</t>
  </si>
  <si>
    <t>F-6</t>
  </si>
  <si>
    <t>T-0</t>
  </si>
  <si>
    <t>A-16</t>
  </si>
  <si>
    <t>A-24</t>
  </si>
  <si>
    <t>Przymocowanie tarcz znaków drogowych do słupków
znaki typu U. LUSTRO</t>
  </si>
  <si>
    <t>U-6a</t>
  </si>
  <si>
    <t>B-23</t>
  </si>
  <si>
    <t>B-33</t>
  </si>
  <si>
    <t>D-35</t>
  </si>
  <si>
    <t>D-36</t>
  </si>
  <si>
    <t>B-13/14</t>
  </si>
  <si>
    <t>D-14a</t>
  </si>
  <si>
    <t>T-6a</t>
  </si>
  <si>
    <t>T-6c</t>
  </si>
  <si>
    <t>D-4a</t>
  </si>
  <si>
    <t>U-20b</t>
  </si>
  <si>
    <t>D-46</t>
  </si>
  <si>
    <t>D-40</t>
  </si>
  <si>
    <t>A-12a</t>
  </si>
  <si>
    <t>A-32</t>
  </si>
  <si>
    <t>F-4</t>
  </si>
  <si>
    <t>D-41</t>
  </si>
  <si>
    <t>D-47</t>
  </si>
  <si>
    <t>B-34</t>
  </si>
  <si>
    <t>Przymocowanie tarcz znaków drogowych do słupków
znaki typu R.</t>
  </si>
  <si>
    <t>R-1</t>
  </si>
  <si>
    <t>C-2</t>
  </si>
  <si>
    <t>A-21</t>
  </si>
  <si>
    <t>B-20</t>
  </si>
  <si>
    <t>C-13a</t>
  </si>
  <si>
    <t>T-22</t>
  </si>
  <si>
    <t>C-8</t>
  </si>
  <si>
    <t>T-29</t>
  </si>
  <si>
    <t>E-15b</t>
  </si>
  <si>
    <t>D-18a</t>
  </si>
  <si>
    <t>F-19</t>
  </si>
  <si>
    <t>B-36</t>
  </si>
  <si>
    <t>D-18</t>
  </si>
  <si>
    <t>A-11</t>
  </si>
  <si>
    <t>A-17</t>
  </si>
  <si>
    <t>B-22</t>
  </si>
  <si>
    <t>B-1</t>
  </si>
  <si>
    <t>C-13a/16a</t>
  </si>
  <si>
    <t xml:space="preserve">Montaż pylonu </t>
  </si>
  <si>
    <t>D-6</t>
  </si>
  <si>
    <t>D-6a</t>
  </si>
  <si>
    <t>F-5</t>
  </si>
  <si>
    <t>U-3d (1200mm)</t>
  </si>
  <si>
    <t>U-18b</t>
  </si>
  <si>
    <t>"Hala Stulecia, ZOO" + "Plac Grunwaldzki"</t>
  </si>
  <si>
    <t>"Wrocław Glówny" + "pl. Powstańców Śl." + "Port lotniczy" + "Hala Stulecia, ZOO"</t>
  </si>
  <si>
    <t xml:space="preserve">"Hala Stulecia, ZOO" </t>
  </si>
  <si>
    <t>Słupki blokujące
znaki typu R.</t>
  </si>
  <si>
    <t>Wyspa 
znaki typu R.</t>
  </si>
  <si>
    <t>Demontaż istniejącego oznakowania pionowego - słupki znaków pionowych</t>
  </si>
  <si>
    <t>Demontaż istniejącego oznakowania pionowego - słupki typu CITY</t>
  </si>
  <si>
    <t>Demontaż istniejącego oznakowania pionowego - tarcze znaków</t>
  </si>
  <si>
    <t>słupki stalowe</t>
  </si>
  <si>
    <t>A-12c</t>
  </si>
  <si>
    <t>F-16</t>
  </si>
  <si>
    <t>A-12b</t>
  </si>
  <si>
    <t>B-26</t>
  </si>
  <si>
    <t>E-15</t>
  </si>
  <si>
    <t>Demontaż istniejącego oznakowania pionowego - pylon tworzywowy U5b+C9</t>
  </si>
  <si>
    <t>Przestawienie tablic znaków pionowych</t>
  </si>
  <si>
    <t>D-12</t>
  </si>
  <si>
    <t>A-30</t>
  </si>
  <si>
    <t>T-10</t>
  </si>
  <si>
    <t>Przestawienie słupków znaków pionowych</t>
  </si>
  <si>
    <t>Demontaż istniejącego oznakowania pionowego - tablice SIM</t>
  </si>
  <si>
    <t>tablica: "TARNOGAJ"</t>
  </si>
  <si>
    <t>tablica "STADION OLIMPIJSKI"</t>
  </si>
  <si>
    <t>D-26a</t>
  </si>
  <si>
    <t>A-11a</t>
  </si>
  <si>
    <t>T-1</t>
  </si>
  <si>
    <t>Nr SST</t>
  </si>
  <si>
    <t>Wyszczególnienie elementów rozliczeniowych</t>
  </si>
  <si>
    <t>Bramownica dla tablicy E-2a (nad chodnikiem)</t>
  </si>
  <si>
    <t xml:space="preserve">Konstrukcja wsporcza dla tablicy E-2a </t>
  </si>
  <si>
    <t>Przestawienie tablicy E2 wraz z konstrukcją wsporczą</t>
  </si>
  <si>
    <t>Przymocowanie tarcz znaków drogowych do słupków
znaki typu A (trójkątne). Folia typu II. Podkład z blachy profilowanej gr. 1,25-2mm.</t>
  </si>
  <si>
    <t>Przymocowanie tarcz znaków drogowych do słupków
znaki typu B (okrągłe). Folia typu II. Podkład z blachy profilowanej gr. 1,25-2mm.</t>
  </si>
  <si>
    <t>Przymocowanie tarcz znaków drogowych do słupków
znaki typu B (prostokątne). Folia typu II. Podkład z blachy profilowanej gr. 1,25-2mm.</t>
  </si>
  <si>
    <t>Przymocowanie tarcz znaków drogowych do słupków
znaki typu C (okrągłe). Folia typu II. Podkład z blachy profilowanej gr. 1,25-2mm.</t>
  </si>
  <si>
    <t>Przymocowanie tarcz znaków drogowych do słupków
znaki typu D (prostokątne). Folia typu II. Podkład z blachy profilowanej gr. 1,25-2mm.</t>
  </si>
  <si>
    <t>Przymocowanie tarcz znaków drogowych do słupków
znaki typu E (prostokątne). Folia typu II. Podkład z blachy profilowanej gr. 1,25-2mm.</t>
  </si>
  <si>
    <t>Przymocowanie tarcz znaków drogowych do słupków
znaki typu F. Folia typu II. Podkład z blachy profilowanej gr. 1,25-2mm.</t>
  </si>
  <si>
    <t>Przymocowanie tarcz znaków drogowych do słupków
znaki typu T. Folia typu II. Podkład z blachy profilowanej gr. 1,25-2mm.</t>
  </si>
  <si>
    <t>Przymocowanie tarcz znaków drogowych do słupków
znaki typu U. Folia typu II. Podkład z blachy profilowanej gr. 1,25-2mm.</t>
  </si>
  <si>
    <t>Przymocowanie tarcz znaków drogowych do słupków
tablica standard SIM. Podkład z blachy profilowanej gr. 1,25-2mm.</t>
  </si>
  <si>
    <t>typu CITY - słupki blokujące SP/IS-I05 elastyczne z gałką CITY o średnicy 76mm</t>
  </si>
  <si>
    <t>Pylon U5b + C9. 
Zespolony (Ø400), podatny (folia II typu), zamontowany za pomocą kotew w fundamencie betonowym lub w gnieździe metalowym, bezpośrednio w nawierzchni.</t>
  </si>
  <si>
    <t>Pylon U5b + 10
Zespolony (Ø400), podatny (folia II typu), zamontowany za pomocą kotew w fundamencie betonowym lub w gnieździe metalowym, bezpośrednio w nawierzchni.</t>
  </si>
  <si>
    <t>elementy prefabrykowane z tworzyw sztucznych o modułach 50x50cm, trwale mocowane do podłoża</t>
  </si>
  <si>
    <t>Ustawienie słupków z rur stalowych (ocynkowanych) śr. 60-70mm zaślepionych od góry, do znaków drogowych
słupki niskie do barier typu U, mocowane do podłoża</t>
  </si>
  <si>
    <t>Ustawienie słupków z rur stalowych (ocynkowanych) śr. 60-70mm zaślepionych od góry, do tarcz znaków drogowych.</t>
  </si>
  <si>
    <t xml:space="preserve">Oznakowanie poziome w technologii grubowarstwowej </t>
  </si>
  <si>
    <t xml:space="preserve">Oznakowanie poziome ciągów pieszych i dróg rowerowych - technologia cienkowarstwowa </t>
  </si>
  <si>
    <t>Przymocowanie tarcz znaków drogowych do słupków
Tablice typu E-2a. Folia typu II. Podkład z blachy profilowanej gr. 1,25-2mm.</t>
  </si>
  <si>
    <t>P-1b</t>
  </si>
  <si>
    <t>P-1c</t>
  </si>
  <si>
    <t>P-1d</t>
  </si>
  <si>
    <t>P-1e</t>
  </si>
  <si>
    <t>P-4</t>
  </si>
  <si>
    <t>P-6</t>
  </si>
  <si>
    <t>P-7a</t>
  </si>
  <si>
    <t>P-7b</t>
  </si>
  <si>
    <t>P-8a</t>
  </si>
  <si>
    <t>P-8b</t>
  </si>
  <si>
    <t>P-8d</t>
  </si>
  <si>
    <t>P-9b</t>
  </si>
  <si>
    <t>P-10</t>
  </si>
  <si>
    <t>P-11</t>
  </si>
  <si>
    <t>Oznakowanie poziome w technologii grubowarstwowej  - KOLOR CZERWONY</t>
  </si>
  <si>
    <t>P-14</t>
  </si>
  <si>
    <t>P-17</t>
  </si>
  <si>
    <t>P-18</t>
  </si>
  <si>
    <t>P-21</t>
  </si>
  <si>
    <t>P-25</t>
  </si>
  <si>
    <t>P-27</t>
  </si>
  <si>
    <t>Oznakowanie poziome piktogram (KOLOROWY)</t>
  </si>
  <si>
    <t>P-7d</t>
  </si>
  <si>
    <t>P-13 mini</t>
  </si>
  <si>
    <t>P-8f</t>
  </si>
  <si>
    <t>Oznakowanie poziome w technologii grubowarstwowej  - KOLOR NIEBIESKI</t>
  </si>
  <si>
    <t>P-13</t>
  </si>
  <si>
    <t>P-15</t>
  </si>
  <si>
    <t>miejsc</t>
  </si>
  <si>
    <t>P-22 BUS</t>
  </si>
  <si>
    <t xml:space="preserve">P-22 TAXI </t>
  </si>
  <si>
    <t>P-24</t>
  </si>
  <si>
    <t>P-8h</t>
  </si>
  <si>
    <t>Oznakowanie poziome w technologii grubowarstwowej - inne symbole</t>
  </si>
  <si>
    <t>miejsca postojowe (bitum)</t>
  </si>
  <si>
    <t>P-1a mini (linia na łukach)</t>
  </si>
  <si>
    <t>P-1a mini (linia na odcinkach prostych)</t>
  </si>
  <si>
    <t>Oznakowanie poziome w technologii grubowarstwowej 
strzałki</t>
  </si>
  <si>
    <t>Likwidacja istniejącego oznakowania poziomego na odcinkach istniejących nawierzchni, na których będzie wynoszona nowa organizacja pozioma wg projektu</t>
  </si>
  <si>
    <t>Wyniesienie, konserwacja, demontaż tymczasowej organizacji ruchu na czas trwania robót.</t>
  </si>
  <si>
    <t>RAZEM: [netto PLN]</t>
  </si>
  <si>
    <t>PRZEDMIAR ROBÓT - ORGANIZACJA RUCHU DOCELOWEGO</t>
  </si>
  <si>
    <t>PRZEDMIAR ROBÓT - ORGANIZACJA RUCHU ZASTĘPCZEGO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</si>
</sst>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0.000"/>
    <numFmt numFmtId="165" formatCode="0.0000"/>
    <numFmt numFmtId="166" formatCode="0.00000"/>
    <numFmt numFmtId="167" formatCode="0.000000"/>
    <numFmt numFmtId="168" formatCode="#,##0.00&quot;      &quot;;#,##0.00&quot;      &quot;;&quot;-&quot;#&quot;      &quot;;&quot; &quot;@&quot; &quot;"/>
  </numFmts>
  <fonts count="38">
    <font>
      <sz val="10"/>
      <name val="Arial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i/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1"/>
      <color theme="1"/>
      <name val="Arial1"/>
      <charset val="238"/>
    </font>
    <font>
      <sz val="10"/>
      <color indexed="64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theme="1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1"/>
      <color indexed="10"/>
      <name val="Arial Narrow"/>
      <family val="2"/>
      <charset val="238"/>
    </font>
    <font>
      <b/>
      <i/>
      <sz val="12"/>
      <name val="Arial Narrow"/>
      <family val="2"/>
      <charset val="238"/>
    </font>
    <font>
      <i/>
      <sz val="12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i/>
      <sz val="8"/>
      <name val="Arial Narrow"/>
      <family val="2"/>
      <charset val="238"/>
    </font>
    <font>
      <i/>
      <sz val="8"/>
      <name val="Arial Narrow"/>
      <family val="2"/>
      <charset val="238"/>
    </font>
    <font>
      <sz val="8"/>
      <color indexed="10"/>
      <name val="Arial Narrow"/>
      <family val="2"/>
      <charset val="238"/>
    </font>
    <font>
      <b/>
      <sz val="12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i/>
      <sz val="10"/>
      <name val="Arial Narrow"/>
      <family val="2"/>
      <charset val="238"/>
    </font>
    <font>
      <sz val="10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i/>
      <sz val="10"/>
      <color theme="3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6795556505021"/>
        <bgColor indexed="8"/>
      </patternFill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rgb="FFBFBFBF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8" fontId="13" fillId="0" borderId="0"/>
    <xf numFmtId="0" fontId="14" fillId="0" borderId="0"/>
  </cellStyleXfs>
  <cellXfs count="257">
    <xf numFmtId="0" fontId="0" fillId="0" borderId="0" xfId="0"/>
    <xf numFmtId="0" fontId="8" fillId="0" borderId="0" xfId="0" applyFont="1"/>
    <xf numFmtId="0" fontId="1" fillId="0" borderId="0" xfId="0" applyFont="1"/>
    <xf numFmtId="2" fontId="8" fillId="0" borderId="0" xfId="0" applyNumberFormat="1" applyFont="1"/>
    <xf numFmtId="165" fontId="8" fillId="0" borderId="0" xfId="0" applyNumberFormat="1" applyFont="1"/>
    <xf numFmtId="0" fontId="6" fillId="0" borderId="0" xfId="0" applyFont="1" applyAlignment="1">
      <alignment horizontal="center" vertical="center"/>
    </xf>
    <xf numFmtId="2" fontId="1" fillId="0" borderId="0" xfId="0" applyNumberFormat="1" applyFont="1"/>
    <xf numFmtId="1" fontId="2" fillId="0" borderId="1" xfId="0" applyNumberFormat="1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right" vertical="center" wrapText="1"/>
    </xf>
    <xf numFmtId="1" fontId="4" fillId="2" borderId="2" xfId="0" applyNumberFormat="1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Alignment="1">
      <alignment horizontal="center" vertical="center"/>
    </xf>
    <xf numFmtId="4" fontId="8" fillId="0" borderId="0" xfId="0" applyNumberFormat="1" applyFont="1"/>
    <xf numFmtId="1" fontId="2" fillId="0" borderId="2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1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2" fontId="4" fillId="0" borderId="3" xfId="0" applyNumberFormat="1" applyFont="1" applyFill="1" applyBorder="1" applyAlignment="1">
      <alignment horizontal="right" vertical="center" wrapText="1"/>
    </xf>
    <xf numFmtId="1" fontId="4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4" borderId="4" xfId="2" applyFont="1" applyFill="1" applyBorder="1" applyAlignment="1">
      <alignment horizontal="center" vertical="center"/>
    </xf>
    <xf numFmtId="0" fontId="6" fillId="4" borderId="1" xfId="2" applyFont="1" applyFill="1" applyBorder="1" applyAlignment="1">
      <alignment horizontal="center" vertical="center"/>
    </xf>
    <xf numFmtId="0" fontId="6" fillId="4" borderId="5" xfId="2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5" borderId="2" xfId="0" applyFont="1" applyFill="1" applyBorder="1" applyAlignment="1">
      <alignment horizontal="center" vertical="center" wrapText="1"/>
    </xf>
    <xf numFmtId="1" fontId="2" fillId="0" borderId="9" xfId="0" applyNumberFormat="1" applyFont="1" applyFill="1" applyBorder="1" applyAlignment="1">
      <alignment horizontal="center" vertical="top" wrapText="1"/>
    </xf>
    <xf numFmtId="0" fontId="2" fillId="5" borderId="9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top" wrapText="1"/>
    </xf>
    <xf numFmtId="164" fontId="2" fillId="4" borderId="10" xfId="0" applyNumberFormat="1" applyFont="1" applyFill="1" applyBorder="1" applyAlignment="1">
      <alignment horizontal="center" vertical="center" wrapText="1"/>
    </xf>
    <xf numFmtId="164" fontId="2" fillId="4" borderId="1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5" borderId="1" xfId="0" applyNumberFormat="1" applyFont="1" applyFill="1" applyBorder="1" applyAlignment="1">
      <alignment horizontal="center" vertical="top" wrapText="1"/>
    </xf>
    <xf numFmtId="0" fontId="2" fillId="4" borderId="10" xfId="0" applyNumberFormat="1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3" fontId="3" fillId="4" borderId="13" xfId="1" applyFont="1" applyFill="1" applyBorder="1" applyAlignment="1">
      <alignment horizontal="center" vertical="center" wrapText="1"/>
    </xf>
    <xf numFmtId="43" fontId="3" fillId="4" borderId="13" xfId="1" applyFont="1" applyFill="1" applyBorder="1" applyAlignment="1">
      <alignment horizontal="center" vertical="center"/>
    </xf>
    <xf numFmtId="43" fontId="2" fillId="4" borderId="14" xfId="1" applyFont="1" applyFill="1" applyBorder="1" applyAlignment="1">
      <alignment horizontal="center" vertical="center" wrapText="1"/>
    </xf>
    <xf numFmtId="43" fontId="2" fillId="0" borderId="13" xfId="1" applyFont="1" applyBorder="1" applyAlignment="1">
      <alignment horizontal="center" vertical="center"/>
    </xf>
    <xf numFmtId="43" fontId="2" fillId="0" borderId="13" xfId="1" applyFont="1" applyFill="1" applyBorder="1" applyAlignment="1">
      <alignment horizontal="center" vertical="center" wrapText="1"/>
    </xf>
    <xf numFmtId="43" fontId="2" fillId="4" borderId="13" xfId="1" applyFont="1" applyFill="1" applyBorder="1" applyAlignment="1">
      <alignment horizontal="center" vertical="center" wrapText="1"/>
    </xf>
    <xf numFmtId="43" fontId="2" fillId="0" borderId="15" xfId="1" applyFont="1" applyFill="1" applyBorder="1" applyAlignment="1">
      <alignment horizontal="center" vertical="center" wrapText="1"/>
    </xf>
    <xf numFmtId="43" fontId="2" fillId="0" borderId="15" xfId="1" applyFont="1" applyBorder="1" applyAlignment="1">
      <alignment horizontal="center" vertical="center"/>
    </xf>
    <xf numFmtId="43" fontId="2" fillId="2" borderId="13" xfId="1" applyFont="1" applyFill="1" applyBorder="1" applyAlignment="1">
      <alignment horizontal="center" vertical="center"/>
    </xf>
    <xf numFmtId="43" fontId="2" fillId="5" borderId="13" xfId="1" applyFont="1" applyFill="1" applyBorder="1" applyAlignment="1">
      <alignment horizontal="center" vertical="center" wrapText="1"/>
    </xf>
    <xf numFmtId="43" fontId="2" fillId="0" borderId="13" xfId="1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2" fillId="0" borderId="16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4" fillId="5" borderId="2" xfId="0" applyNumberFormat="1" applyFont="1" applyFill="1" applyBorder="1" applyAlignment="1">
      <alignment vertical="center" wrapText="1"/>
    </xf>
    <xf numFmtId="0" fontId="4" fillId="5" borderId="2" xfId="0" applyFont="1" applyFill="1" applyBorder="1" applyAlignment="1">
      <alignment horizontal="left" vertical="center" wrapText="1"/>
    </xf>
    <xf numFmtId="1" fontId="4" fillId="0" borderId="12" xfId="0" applyNumberFormat="1" applyFont="1" applyFill="1" applyBorder="1" applyAlignment="1">
      <alignment horizontal="left" vertical="center" wrapText="1"/>
    </xf>
    <xf numFmtId="167" fontId="1" fillId="0" borderId="0" xfId="0" applyNumberFormat="1" applyFont="1"/>
    <xf numFmtId="166" fontId="1" fillId="0" borderId="0" xfId="0" applyNumberFormat="1" applyFont="1"/>
    <xf numFmtId="0" fontId="10" fillId="0" borderId="0" xfId="0" applyFont="1"/>
    <xf numFmtId="2" fontId="4" fillId="5" borderId="2" xfId="0" applyNumberFormat="1" applyFont="1" applyFill="1" applyBorder="1" applyAlignment="1">
      <alignment horizontal="right" vertical="center" wrapText="1"/>
    </xf>
    <xf numFmtId="1" fontId="2" fillId="5" borderId="2" xfId="0" applyNumberFormat="1" applyFont="1" applyFill="1" applyBorder="1" applyAlignment="1">
      <alignment horizontal="center" vertical="top" wrapText="1"/>
    </xf>
    <xf numFmtId="1" fontId="4" fillId="5" borderId="2" xfId="0" applyNumberFormat="1" applyFont="1" applyFill="1" applyBorder="1" applyAlignment="1">
      <alignment horizontal="left" vertical="center" wrapText="1"/>
    </xf>
    <xf numFmtId="0" fontId="1" fillId="5" borderId="0" xfId="0" applyFont="1" applyFill="1"/>
    <xf numFmtId="0" fontId="6" fillId="5" borderId="0" xfId="0" applyFont="1" applyFill="1" applyAlignment="1">
      <alignment horizontal="center" vertical="center"/>
    </xf>
    <xf numFmtId="0" fontId="10" fillId="5" borderId="0" xfId="0" applyFont="1" applyFill="1"/>
    <xf numFmtId="0" fontId="9" fillId="5" borderId="0" xfId="0" applyFont="1" applyFill="1"/>
    <xf numFmtId="0" fontId="8" fillId="5" borderId="0" xfId="0" applyFont="1" applyFill="1"/>
    <xf numFmtId="4" fontId="1" fillId="5" borderId="0" xfId="0" applyNumberFormat="1" applyFont="1" applyFill="1"/>
    <xf numFmtId="1" fontId="2" fillId="0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1" fontId="2" fillId="5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3" fillId="3" borderId="13" xfId="0" applyNumberFormat="1" applyFont="1" applyFill="1" applyBorder="1" applyAlignment="1">
      <alignment horizontal="center" vertical="center"/>
    </xf>
    <xf numFmtId="0" fontId="3" fillId="3" borderId="13" xfId="0" applyNumberFormat="1" applyFont="1" applyFill="1" applyBorder="1" applyAlignment="1">
      <alignment horizontal="center" vertical="center"/>
    </xf>
    <xf numFmtId="2" fontId="2" fillId="4" borderId="14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top" wrapText="1"/>
    </xf>
    <xf numFmtId="2" fontId="2" fillId="0" borderId="13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 wrapText="1"/>
    </xf>
    <xf numFmtId="2" fontId="2" fillId="4" borderId="13" xfId="0" applyNumberFormat="1" applyFont="1" applyFill="1" applyBorder="1" applyAlignment="1">
      <alignment horizontal="center" vertical="center" wrapText="1"/>
    </xf>
    <xf numFmtId="2" fontId="2" fillId="2" borderId="13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/>
    </xf>
    <xf numFmtId="2" fontId="2" fillId="5" borderId="13" xfId="0" applyNumberFormat="1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1" fontId="4" fillId="0" borderId="25" xfId="0" applyNumberFormat="1" applyFont="1" applyFill="1" applyBorder="1" applyAlignment="1">
      <alignment horizontal="left" vertical="center" wrapText="1"/>
    </xf>
    <xf numFmtId="2" fontId="4" fillId="5" borderId="24" xfId="0" applyNumberFormat="1" applyFont="1" applyFill="1" applyBorder="1" applyAlignment="1">
      <alignment vertical="center" wrapText="1"/>
    </xf>
    <xf numFmtId="2" fontId="2" fillId="5" borderId="19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3" fillId="7" borderId="2" xfId="2" applyFont="1" applyFill="1" applyBorder="1" applyAlignment="1">
      <alignment horizontal="center" vertical="center" wrapText="1"/>
    </xf>
    <xf numFmtId="43" fontId="23" fillId="7" borderId="2" xfId="1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2" fontId="23" fillId="8" borderId="2" xfId="0" applyNumberFormat="1" applyFont="1" applyFill="1" applyBorder="1" applyAlignment="1">
      <alignment horizontal="center" vertical="center"/>
    </xf>
    <xf numFmtId="0" fontId="23" fillId="7" borderId="2" xfId="2" applyFont="1" applyFill="1" applyBorder="1" applyAlignment="1">
      <alignment horizontal="center" vertical="center"/>
    </xf>
    <xf numFmtId="43" fontId="23" fillId="7" borderId="2" xfId="1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49" fontId="26" fillId="8" borderId="2" xfId="0" applyNumberFormat="1" applyFont="1" applyFill="1" applyBorder="1" applyAlignment="1">
      <alignment horizontal="center" vertical="center" wrapText="1"/>
    </xf>
    <xf numFmtId="0" fontId="26" fillId="8" borderId="2" xfId="0" applyNumberFormat="1" applyFont="1" applyFill="1" applyBorder="1" applyAlignment="1">
      <alignment horizontal="center" vertical="center"/>
    </xf>
    <xf numFmtId="0" fontId="26" fillId="7" borderId="2" xfId="2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29" fillId="7" borderId="2" xfId="0" applyNumberFormat="1" applyFont="1" applyFill="1" applyBorder="1" applyAlignment="1">
      <alignment horizontal="center" vertical="center" wrapText="1"/>
    </xf>
    <xf numFmtId="0" fontId="29" fillId="7" borderId="2" xfId="0" applyFont="1" applyFill="1" applyBorder="1" applyAlignment="1">
      <alignment horizontal="center" vertical="center" wrapText="1"/>
    </xf>
    <xf numFmtId="0" fontId="31" fillId="10" borderId="2" xfId="0" applyFont="1" applyFill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/>
    </xf>
    <xf numFmtId="4" fontId="31" fillId="0" borderId="2" xfId="0" applyNumberFormat="1" applyFont="1" applyBorder="1" applyAlignment="1">
      <alignment horizontal="center" vertical="center"/>
    </xf>
    <xf numFmtId="43" fontId="31" fillId="0" borderId="2" xfId="1" applyFont="1" applyFill="1" applyBorder="1" applyAlignment="1">
      <alignment horizontal="center" vertical="center" wrapText="1"/>
    </xf>
    <xf numFmtId="4" fontId="32" fillId="0" borderId="2" xfId="0" applyNumberFormat="1" applyFont="1" applyBorder="1" applyAlignment="1">
      <alignment vertical="center" wrapText="1"/>
    </xf>
    <xf numFmtId="0" fontId="32" fillId="0" borderId="2" xfId="0" applyFont="1" applyBorder="1" applyAlignment="1">
      <alignment horizontal="center" vertical="center" wrapText="1"/>
    </xf>
    <xf numFmtId="4" fontId="32" fillId="0" borderId="2" xfId="0" applyNumberFormat="1" applyFont="1" applyBorder="1" applyAlignment="1">
      <alignment horizontal="right" vertical="center" wrapText="1"/>
    </xf>
    <xf numFmtId="4" fontId="32" fillId="0" borderId="2" xfId="0" applyNumberFormat="1" applyFont="1" applyBorder="1" applyAlignment="1">
      <alignment horizontal="center" vertical="center"/>
    </xf>
    <xf numFmtId="43" fontId="32" fillId="0" borderId="2" xfId="1" applyFont="1" applyFill="1" applyBorder="1" applyAlignment="1">
      <alignment horizontal="center" vertical="center" wrapText="1"/>
    </xf>
    <xf numFmtId="0" fontId="32" fillId="0" borderId="0" xfId="0" applyFont="1" applyAlignment="1">
      <alignment vertical="center"/>
    </xf>
    <xf numFmtId="4" fontId="34" fillId="0" borderId="2" xfId="0" applyNumberFormat="1" applyFont="1" applyBorder="1" applyAlignment="1">
      <alignment horizontal="center" vertical="center"/>
    </xf>
    <xf numFmtId="43" fontId="34" fillId="0" borderId="2" xfId="1" applyFont="1" applyFill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top"/>
    </xf>
    <xf numFmtId="4" fontId="31" fillId="0" borderId="2" xfId="0" applyNumberFormat="1" applyFont="1" applyBorder="1" applyAlignment="1">
      <alignment horizontal="center" vertical="top"/>
    </xf>
    <xf numFmtId="43" fontId="31" fillId="0" borderId="2" xfId="1" applyFont="1" applyFill="1" applyBorder="1" applyAlignment="1">
      <alignment horizontal="center" vertical="top" wrapText="1"/>
    </xf>
    <xf numFmtId="0" fontId="21" fillId="0" borderId="0" xfId="0" applyFont="1" applyAlignment="1">
      <alignment vertical="top"/>
    </xf>
    <xf numFmtId="4" fontId="35" fillId="0" borderId="2" xfId="0" applyNumberFormat="1" applyFont="1" applyBorder="1" applyAlignment="1">
      <alignment horizontal="center" vertical="center"/>
    </xf>
    <xf numFmtId="4" fontId="31" fillId="10" borderId="2" xfId="0" applyNumberFormat="1" applyFont="1" applyFill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/>
    </xf>
    <xf numFmtId="4" fontId="32" fillId="0" borderId="2" xfId="0" applyNumberFormat="1" applyFont="1" applyBorder="1" applyAlignment="1">
      <alignment vertical="top" wrapText="1"/>
    </xf>
    <xf numFmtId="0" fontId="32" fillId="0" borderId="2" xfId="0" applyFont="1" applyBorder="1" applyAlignment="1">
      <alignment horizontal="center" vertical="top" wrapText="1"/>
    </xf>
    <xf numFmtId="4" fontId="21" fillId="0" borderId="0" xfId="0" applyNumberFormat="1" applyFont="1" applyAlignment="1">
      <alignment vertical="center"/>
    </xf>
    <xf numFmtId="2" fontId="22" fillId="0" borderId="0" xfId="0" applyNumberFormat="1" applyFont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4" fontId="22" fillId="0" borderId="0" xfId="0" applyNumberFormat="1" applyFont="1" applyAlignment="1">
      <alignment vertical="center"/>
    </xf>
    <xf numFmtId="0" fontId="31" fillId="0" borderId="2" xfId="0" applyFont="1" applyBorder="1" applyAlignment="1">
      <alignment vertical="center" wrapText="1"/>
    </xf>
    <xf numFmtId="0" fontId="23" fillId="8" borderId="2" xfId="0" applyFont="1" applyFill="1" applyBorder="1" applyAlignment="1">
      <alignment horizontal="center" vertical="center" wrapText="1"/>
    </xf>
    <xf numFmtId="0" fontId="26" fillId="8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32" fillId="0" borderId="2" xfId="0" applyFont="1" applyBorder="1" applyAlignment="1">
      <alignment vertical="center" wrapText="1"/>
    </xf>
    <xf numFmtId="0" fontId="32" fillId="0" borderId="2" xfId="0" applyFont="1" applyBorder="1" applyAlignment="1">
      <alignment horizontal="right" vertical="center" wrapText="1"/>
    </xf>
    <xf numFmtId="0" fontId="31" fillId="0" borderId="2" xfId="0" applyFont="1" applyBorder="1" applyAlignment="1">
      <alignment vertical="top" wrapText="1"/>
    </xf>
    <xf numFmtId="0" fontId="31" fillId="0" borderId="2" xfId="0" applyFont="1" applyBorder="1" applyAlignment="1">
      <alignment horizontal="right" vertical="top" wrapText="1"/>
    </xf>
    <xf numFmtId="0" fontId="31" fillId="0" borderId="2" xfId="0" applyFont="1" applyBorder="1" applyAlignment="1">
      <alignment horizontal="right" vertical="center" wrapText="1"/>
    </xf>
    <xf numFmtId="0" fontId="36" fillId="0" borderId="2" xfId="0" applyFont="1" applyBorder="1" applyAlignment="1">
      <alignment vertical="center" wrapText="1"/>
    </xf>
    <xf numFmtId="0" fontId="36" fillId="0" borderId="2" xfId="0" applyFont="1" applyBorder="1" applyAlignment="1">
      <alignment horizontal="right" vertical="center" wrapText="1"/>
    </xf>
    <xf numFmtId="0" fontId="32" fillId="0" borderId="2" xfId="0" applyFont="1" applyBorder="1" applyAlignment="1">
      <alignment vertical="top" wrapText="1"/>
    </xf>
    <xf numFmtId="0" fontId="32" fillId="0" borderId="2" xfId="0" applyFont="1" applyBorder="1" applyAlignment="1">
      <alignment horizontal="right" vertical="top" wrapText="1"/>
    </xf>
    <xf numFmtId="0" fontId="37" fillId="0" borderId="2" xfId="0" applyFont="1" applyBorder="1" applyAlignment="1">
      <alignment horizontal="right" vertical="center" wrapText="1"/>
    </xf>
    <xf numFmtId="0" fontId="37" fillId="0" borderId="2" xfId="0" applyFont="1" applyBorder="1" applyAlignment="1">
      <alignment vertical="center" wrapText="1"/>
    </xf>
    <xf numFmtId="4" fontId="17" fillId="0" borderId="2" xfId="0" applyNumberFormat="1" applyFont="1" applyBorder="1" applyAlignment="1">
      <alignment vertical="center" wrapText="1"/>
    </xf>
    <xf numFmtId="43" fontId="29" fillId="0" borderId="2" xfId="0" applyNumberFormat="1" applyFont="1" applyBorder="1" applyAlignment="1">
      <alignment vertical="center"/>
    </xf>
    <xf numFmtId="0" fontId="22" fillId="0" borderId="2" xfId="0" applyFont="1" applyBorder="1" applyAlignment="1">
      <alignment vertical="center"/>
    </xf>
    <xf numFmtId="0" fontId="22" fillId="0" borderId="2" xfId="0" applyFont="1" applyBorder="1" applyAlignment="1">
      <alignment horizontal="right" vertical="center"/>
    </xf>
    <xf numFmtId="0" fontId="22" fillId="0" borderId="2" xfId="0" applyFont="1" applyBorder="1" applyAlignment="1">
      <alignment horizontal="center" vertical="center"/>
    </xf>
    <xf numFmtId="2" fontId="22" fillId="0" borderId="2" xfId="0" applyNumberFormat="1" applyFont="1" applyBorder="1" applyAlignment="1">
      <alignment vertic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vertical="center"/>
    </xf>
    <xf numFmtId="0" fontId="4" fillId="4" borderId="22" xfId="0" applyFont="1" applyFill="1" applyBorder="1" applyAlignment="1">
      <alignment vertical="center"/>
    </xf>
    <xf numFmtId="0" fontId="6" fillId="4" borderId="20" xfId="2" applyFont="1" applyFill="1" applyBorder="1" applyAlignment="1">
      <alignment horizontal="center" vertical="center"/>
    </xf>
    <xf numFmtId="0" fontId="6" fillId="4" borderId="22" xfId="2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/>
    <xf numFmtId="0" fontId="4" fillId="4" borderId="13" xfId="0" applyFont="1" applyFill="1" applyBorder="1" applyAlignment="1"/>
    <xf numFmtId="0" fontId="6" fillId="4" borderId="1" xfId="2" applyFont="1" applyFill="1" applyBorder="1" applyAlignment="1">
      <alignment horizontal="center" vertical="center"/>
    </xf>
    <xf numFmtId="0" fontId="6" fillId="4" borderId="13" xfId="2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6" fillId="4" borderId="13" xfId="2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6" fillId="4" borderId="9" xfId="2" applyFont="1" applyFill="1" applyBorder="1" applyAlignment="1">
      <alignment horizontal="center" vertical="center"/>
    </xf>
    <xf numFmtId="0" fontId="6" fillId="4" borderId="12" xfId="2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4" fontId="6" fillId="4" borderId="4" xfId="2" applyNumberFormat="1" applyFont="1" applyFill="1" applyBorder="1" applyAlignment="1">
      <alignment horizontal="center" vertical="center"/>
    </xf>
    <xf numFmtId="4" fontId="6" fillId="4" borderId="15" xfId="2" applyNumberFormat="1" applyFont="1" applyFill="1" applyBorder="1" applyAlignment="1">
      <alignment horizontal="center" vertical="center"/>
    </xf>
    <xf numFmtId="0" fontId="6" fillId="4" borderId="6" xfId="2" applyFont="1" applyFill="1" applyBorder="1" applyAlignment="1">
      <alignment horizontal="center" vertical="center"/>
    </xf>
    <xf numFmtId="0" fontId="6" fillId="4" borderId="7" xfId="2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4" fontId="6" fillId="4" borderId="1" xfId="2" applyNumberFormat="1" applyFont="1" applyFill="1" applyBorder="1" applyAlignment="1">
      <alignment horizontal="center" vertical="center"/>
    </xf>
    <xf numFmtId="4" fontId="6" fillId="4" borderId="13" xfId="2" applyNumberFormat="1" applyFont="1" applyFill="1" applyBorder="1" applyAlignment="1">
      <alignment horizontal="center" vertical="center"/>
    </xf>
    <xf numFmtId="0" fontId="6" fillId="4" borderId="17" xfId="2" applyFont="1" applyFill="1" applyBorder="1" applyAlignment="1">
      <alignment horizontal="center" vertical="center"/>
    </xf>
    <xf numFmtId="0" fontId="6" fillId="4" borderId="18" xfId="2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4" fontId="6" fillId="4" borderId="5" xfId="2" applyNumberFormat="1" applyFont="1" applyFill="1" applyBorder="1" applyAlignment="1">
      <alignment horizontal="center" vertical="center"/>
    </xf>
    <xf numFmtId="4" fontId="6" fillId="4" borderId="19" xfId="2" applyNumberFormat="1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0" fontId="26" fillId="8" borderId="2" xfId="0" applyFont="1" applyFill="1" applyBorder="1" applyAlignment="1">
      <alignment horizontal="center" vertical="center" wrapText="1"/>
    </xf>
    <xf numFmtId="0" fontId="31" fillId="0" borderId="2" xfId="0" applyFont="1" applyBorder="1" applyAlignment="1">
      <alignment vertical="center" wrapText="1"/>
    </xf>
    <xf numFmtId="0" fontId="18" fillId="5" borderId="2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23" fillId="8" borderId="2" xfId="0" applyFont="1" applyFill="1" applyBorder="1" applyAlignment="1">
      <alignment horizontal="center" vertical="center" wrapText="1"/>
    </xf>
    <xf numFmtId="49" fontId="23" fillId="8" borderId="2" xfId="0" applyNumberFormat="1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33" fillId="0" borderId="2" xfId="0" applyFont="1" applyBorder="1" applyAlignment="1">
      <alignment vertical="center" wrapText="1"/>
    </xf>
    <xf numFmtId="0" fontId="24" fillId="7" borderId="2" xfId="0" applyFont="1" applyFill="1" applyBorder="1" applyAlignment="1">
      <alignment vertical="center"/>
    </xf>
    <xf numFmtId="0" fontId="31" fillId="0" borderId="2" xfId="0" applyFont="1" applyBorder="1" applyAlignment="1">
      <alignment horizontal="left" vertical="center" wrapText="1"/>
    </xf>
    <xf numFmtId="0" fontId="33" fillId="0" borderId="2" xfId="0" applyFont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33" fillId="0" borderId="2" xfId="0" applyFont="1" applyBorder="1" applyAlignment="1">
      <alignment vertical="center"/>
    </xf>
    <xf numFmtId="0" fontId="32" fillId="0" borderId="2" xfId="0" applyFont="1" applyBorder="1" applyAlignment="1">
      <alignment vertical="center" wrapText="1"/>
    </xf>
    <xf numFmtId="0" fontId="32" fillId="0" borderId="2" xfId="0" applyFont="1" applyBorder="1" applyAlignment="1">
      <alignment vertical="top" wrapText="1"/>
    </xf>
    <xf numFmtId="0" fontId="33" fillId="0" borderId="2" xfId="0" applyFont="1" applyBorder="1" applyAlignment="1">
      <alignment vertical="top" wrapText="1"/>
    </xf>
    <xf numFmtId="0" fontId="35" fillId="0" borderId="2" xfId="0" applyFont="1" applyBorder="1" applyAlignment="1">
      <alignment vertical="center" wrapText="1"/>
    </xf>
    <xf numFmtId="0" fontId="29" fillId="9" borderId="2" xfId="0" applyFont="1" applyFill="1" applyBorder="1" applyAlignment="1">
      <alignment vertical="center" wrapText="1"/>
    </xf>
    <xf numFmtId="0" fontId="20" fillId="0" borderId="2" xfId="2" applyFont="1" applyFill="1" applyBorder="1" applyAlignment="1">
      <alignment horizontal="center" vertical="center"/>
    </xf>
    <xf numFmtId="0" fontId="27" fillId="7" borderId="2" xfId="0" applyFont="1" applyFill="1" applyBorder="1" applyAlignment="1">
      <alignment vertical="center"/>
    </xf>
    <xf numFmtId="0" fontId="30" fillId="9" borderId="2" xfId="0" applyFont="1" applyFill="1" applyBorder="1" applyAlignment="1">
      <alignment vertical="center" wrapText="1"/>
    </xf>
  </cellXfs>
  <cellStyles count="6">
    <cellStyle name="Dziesiętny" xfId="1" builtinId="3"/>
    <cellStyle name="Dziesiętny 2" xfId="3"/>
    <cellStyle name="Excel Built-in Comma" xfId="4"/>
    <cellStyle name="Normalny" xfId="0" builtinId="0"/>
    <cellStyle name="Normalny 2" xfId="2"/>
    <cellStyle name="Normalny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U272"/>
  <sheetViews>
    <sheetView showGridLines="0" view="pageBreakPreview" zoomScale="115" zoomScaleNormal="100" zoomScaleSheetLayoutView="115" workbookViewId="0">
      <selection activeCell="C19" sqref="C19:E19"/>
    </sheetView>
  </sheetViews>
  <sheetFormatPr defaultColWidth="9.140625" defaultRowHeight="12.75"/>
  <cols>
    <col min="1" max="1" width="5.7109375" style="1" customWidth="1"/>
    <col min="2" max="2" width="13.140625" style="1" customWidth="1"/>
    <col min="3" max="3" width="65.42578125" style="1" customWidth="1"/>
    <col min="4" max="4" width="9.140625" style="1"/>
    <col min="5" max="5" width="5.28515625" style="1" customWidth="1"/>
    <col min="6" max="6" width="12.7109375" style="1" customWidth="1"/>
    <col min="7" max="7" width="12.7109375" style="3" customWidth="1"/>
    <col min="8" max="8" width="13.7109375" style="1" hidden="1" customWidth="1"/>
    <col min="9" max="9" width="17.85546875" style="1" hidden="1" customWidth="1"/>
    <col min="10" max="10" width="19.42578125" style="1" customWidth="1"/>
    <col min="11" max="15" width="9.140625" style="1"/>
    <col min="16" max="16" width="15.28515625" style="1" customWidth="1"/>
    <col min="17" max="17" width="17" style="1" customWidth="1"/>
    <col min="18" max="18" width="16.85546875" style="1" customWidth="1"/>
    <col min="19" max="19" width="16.5703125" style="1" customWidth="1"/>
    <col min="20" max="16384" width="9.140625" style="1"/>
  </cols>
  <sheetData>
    <row r="1" spans="1:21" ht="13.5" thickBot="1"/>
    <row r="2" spans="1:21" s="2" customFormat="1" ht="45" customHeight="1">
      <c r="A2" s="183" t="s">
        <v>20</v>
      </c>
      <c r="B2" s="184"/>
      <c r="C2" s="184" t="s">
        <v>66</v>
      </c>
      <c r="D2" s="184"/>
      <c r="E2" s="184"/>
      <c r="F2" s="185"/>
      <c r="G2" s="186"/>
      <c r="H2" s="187" t="s">
        <v>7</v>
      </c>
      <c r="I2" s="188"/>
      <c r="L2" s="75"/>
      <c r="M2" s="75"/>
      <c r="N2" s="75"/>
      <c r="O2" s="75"/>
      <c r="P2" s="75"/>
      <c r="Q2" s="75"/>
      <c r="R2" s="75"/>
      <c r="S2" s="75"/>
      <c r="T2" s="75"/>
      <c r="U2" s="75"/>
    </row>
    <row r="3" spans="1:21" s="2" customFormat="1" ht="20.100000000000001" customHeight="1">
      <c r="A3" s="189" t="s">
        <v>21</v>
      </c>
      <c r="B3" s="190"/>
      <c r="C3" s="190" t="s">
        <v>18</v>
      </c>
      <c r="D3" s="190"/>
      <c r="E3" s="190"/>
      <c r="F3" s="191"/>
      <c r="G3" s="192"/>
      <c r="H3" s="193" t="s">
        <v>7</v>
      </c>
      <c r="I3" s="194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s="2" customFormat="1" ht="19.5" customHeight="1">
      <c r="A4" s="199" t="s">
        <v>22</v>
      </c>
      <c r="B4" s="200"/>
      <c r="C4" s="201" t="s">
        <v>9</v>
      </c>
      <c r="D4" s="201"/>
      <c r="E4" s="191"/>
      <c r="F4" s="191"/>
      <c r="G4" s="192"/>
      <c r="H4" s="202" t="s">
        <v>7</v>
      </c>
      <c r="I4" s="203"/>
      <c r="L4" s="75"/>
      <c r="M4" s="75"/>
      <c r="N4" s="75"/>
      <c r="O4" s="75"/>
      <c r="P4" s="75"/>
      <c r="Q4" s="75"/>
      <c r="R4" s="75"/>
      <c r="S4" s="75"/>
      <c r="T4" s="75"/>
      <c r="U4" s="75"/>
    </row>
    <row r="5" spans="1:21" s="2" customFormat="1" ht="30.2" customHeight="1">
      <c r="A5" s="204" t="s">
        <v>4</v>
      </c>
      <c r="B5" s="205" t="s">
        <v>5</v>
      </c>
      <c r="C5" s="195" t="s">
        <v>8</v>
      </c>
      <c r="D5" s="195"/>
      <c r="E5" s="191"/>
      <c r="F5" s="195" t="s">
        <v>23</v>
      </c>
      <c r="G5" s="206"/>
      <c r="H5" s="43" t="s">
        <v>28</v>
      </c>
      <c r="I5" s="52" t="s">
        <v>29</v>
      </c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s="2" customFormat="1" ht="15" customHeight="1">
      <c r="A6" s="204"/>
      <c r="B6" s="205"/>
      <c r="C6" s="195"/>
      <c r="D6" s="195"/>
      <c r="E6" s="191"/>
      <c r="F6" s="90" t="s">
        <v>24</v>
      </c>
      <c r="G6" s="106" t="s">
        <v>0</v>
      </c>
      <c r="H6" s="44" t="s">
        <v>30</v>
      </c>
      <c r="I6" s="53" t="s">
        <v>30</v>
      </c>
      <c r="L6" s="75"/>
      <c r="M6" s="75"/>
      <c r="N6" s="75"/>
      <c r="O6" s="75"/>
      <c r="P6" s="75"/>
      <c r="Q6" s="75"/>
      <c r="R6" s="75"/>
      <c r="S6" s="75"/>
      <c r="T6" s="75"/>
      <c r="U6" s="75"/>
    </row>
    <row r="7" spans="1:21" s="2" customFormat="1" ht="15" customHeight="1">
      <c r="A7" s="88">
        <v>1</v>
      </c>
      <c r="B7" s="89" t="s">
        <v>19</v>
      </c>
      <c r="C7" s="195">
        <v>3</v>
      </c>
      <c r="D7" s="195"/>
      <c r="E7" s="191"/>
      <c r="F7" s="90">
        <v>4</v>
      </c>
      <c r="G7" s="107">
        <v>5</v>
      </c>
      <c r="H7" s="44">
        <v>6</v>
      </c>
      <c r="I7" s="53">
        <v>7</v>
      </c>
      <c r="L7" s="75"/>
      <c r="M7" s="75"/>
      <c r="N7" s="75"/>
      <c r="O7" s="75"/>
      <c r="P7" s="75"/>
      <c r="Q7" s="75"/>
      <c r="R7" s="75"/>
      <c r="S7" s="75"/>
      <c r="T7" s="75"/>
      <c r="U7" s="75"/>
    </row>
    <row r="8" spans="1:21" s="5" customFormat="1" ht="15" customHeight="1">
      <c r="A8" s="42" t="s">
        <v>6</v>
      </c>
      <c r="B8" s="91" t="s">
        <v>7</v>
      </c>
      <c r="C8" s="196" t="s">
        <v>37</v>
      </c>
      <c r="D8" s="196"/>
      <c r="E8" s="196"/>
      <c r="F8" s="38" t="s">
        <v>7</v>
      </c>
      <c r="G8" s="108" t="s">
        <v>7</v>
      </c>
      <c r="H8" s="37" t="s">
        <v>7</v>
      </c>
      <c r="I8" s="54" t="s">
        <v>7</v>
      </c>
      <c r="L8" s="76"/>
      <c r="M8" s="76"/>
      <c r="N8" s="76"/>
      <c r="O8" s="76"/>
      <c r="P8" s="76"/>
      <c r="Q8" s="76"/>
      <c r="R8" s="76"/>
      <c r="S8" s="76"/>
      <c r="T8" s="76"/>
      <c r="U8" s="76"/>
    </row>
    <row r="9" spans="1:21" s="2" customFormat="1" ht="33" customHeight="1">
      <c r="A9" s="7">
        <v>1</v>
      </c>
      <c r="B9" s="8" t="s">
        <v>17</v>
      </c>
      <c r="C9" s="197" t="s">
        <v>113</v>
      </c>
      <c r="D9" s="197"/>
      <c r="E9" s="197"/>
      <c r="F9" s="8" t="s">
        <v>3</v>
      </c>
      <c r="G9" s="109">
        <f>D10+D11+D12</f>
        <v>1706</v>
      </c>
      <c r="H9" s="7"/>
      <c r="I9" s="62">
        <f>G9*H9</f>
        <v>0</v>
      </c>
      <c r="L9" s="75"/>
      <c r="M9" s="75"/>
      <c r="N9" s="75"/>
      <c r="O9" s="75"/>
      <c r="P9" s="75"/>
      <c r="Q9" s="75"/>
      <c r="R9" s="75"/>
      <c r="S9" s="75"/>
      <c r="T9" s="75"/>
      <c r="U9" s="75"/>
    </row>
    <row r="10" spans="1:21" s="2" customFormat="1" ht="20.25" customHeight="1">
      <c r="A10" s="40" t="s">
        <v>35</v>
      </c>
      <c r="B10" s="16" t="s">
        <v>35</v>
      </c>
      <c r="C10" s="22" t="s">
        <v>111</v>
      </c>
      <c r="D10" s="23">
        <f>1072+45+35+22+24+39+30+50+33+6</f>
        <v>1356</v>
      </c>
      <c r="E10" s="24" t="s">
        <v>2</v>
      </c>
      <c r="F10" s="16" t="s">
        <v>35</v>
      </c>
      <c r="G10" s="110" t="s">
        <v>35</v>
      </c>
      <c r="H10" s="25" t="s">
        <v>35</v>
      </c>
      <c r="I10" s="55" t="s">
        <v>35</v>
      </c>
      <c r="L10" s="75"/>
      <c r="M10" s="75"/>
      <c r="N10" s="75"/>
      <c r="O10" s="75"/>
      <c r="P10" s="75"/>
      <c r="Q10" s="75"/>
      <c r="R10" s="75"/>
      <c r="S10" s="75"/>
      <c r="T10" s="75"/>
      <c r="U10" s="75"/>
    </row>
    <row r="11" spans="1:21" s="2" customFormat="1" ht="20.25" customHeight="1">
      <c r="A11" s="40" t="s">
        <v>35</v>
      </c>
      <c r="B11" s="16" t="s">
        <v>35</v>
      </c>
      <c r="C11" s="22" t="s">
        <v>110</v>
      </c>
      <c r="D11" s="23">
        <f>240+45</f>
        <v>285</v>
      </c>
      <c r="E11" s="24" t="s">
        <v>2</v>
      </c>
      <c r="F11" s="16" t="s">
        <v>35</v>
      </c>
      <c r="G11" s="110" t="s">
        <v>35</v>
      </c>
      <c r="H11" s="25" t="s">
        <v>35</v>
      </c>
      <c r="I11" s="55" t="s">
        <v>35</v>
      </c>
      <c r="L11" s="75"/>
      <c r="M11" s="75"/>
      <c r="N11" s="75"/>
      <c r="O11" s="75"/>
      <c r="P11" s="75"/>
      <c r="Q11" s="75"/>
      <c r="R11" s="75"/>
      <c r="S11" s="75"/>
      <c r="T11" s="75"/>
      <c r="U11" s="75"/>
    </row>
    <row r="12" spans="1:21" s="2" customFormat="1" ht="20.25" customHeight="1">
      <c r="A12" s="40" t="s">
        <v>35</v>
      </c>
      <c r="B12" s="16" t="s">
        <v>35</v>
      </c>
      <c r="C12" s="22" t="s">
        <v>112</v>
      </c>
      <c r="D12" s="23">
        <v>65</v>
      </c>
      <c r="E12" s="24" t="s">
        <v>2</v>
      </c>
      <c r="F12" s="16" t="s">
        <v>35</v>
      </c>
      <c r="G12" s="111" t="s">
        <v>35</v>
      </c>
      <c r="H12" s="40" t="s">
        <v>35</v>
      </c>
      <c r="I12" s="56" t="s">
        <v>35</v>
      </c>
      <c r="J12" s="80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s="2" customFormat="1" ht="21.2" customHeight="1">
      <c r="A13" s="42" t="s">
        <v>10</v>
      </c>
      <c r="B13" s="82" t="s">
        <v>7</v>
      </c>
      <c r="C13" s="198" t="s">
        <v>67</v>
      </c>
      <c r="D13" s="198"/>
      <c r="E13" s="198"/>
      <c r="F13" s="82" t="s">
        <v>35</v>
      </c>
      <c r="G13" s="112" t="s">
        <v>35</v>
      </c>
      <c r="H13" s="45" t="s">
        <v>35</v>
      </c>
      <c r="I13" s="57" t="s">
        <v>35</v>
      </c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s="2" customFormat="1" ht="68.25" customHeight="1">
      <c r="A14" s="25">
        <v>2</v>
      </c>
      <c r="B14" s="8" t="s">
        <v>11</v>
      </c>
      <c r="C14" s="197" t="s">
        <v>68</v>
      </c>
      <c r="D14" s="197"/>
      <c r="E14" s="197"/>
      <c r="F14" s="16" t="s">
        <v>3</v>
      </c>
      <c r="G14" s="110">
        <v>72</v>
      </c>
      <c r="H14" s="46"/>
      <c r="I14" s="58">
        <f>G14*H14</f>
        <v>0</v>
      </c>
      <c r="L14" s="75"/>
      <c r="M14" s="75"/>
      <c r="N14" s="75"/>
      <c r="O14" s="75"/>
      <c r="P14" s="75"/>
      <c r="Q14" s="75"/>
      <c r="R14" s="75"/>
      <c r="S14" s="75"/>
      <c r="T14" s="77"/>
      <c r="U14" s="75"/>
    </row>
    <row r="15" spans="1:21" s="2" customFormat="1" ht="52.5" customHeight="1">
      <c r="A15" s="25">
        <f>A14+1</f>
        <v>3</v>
      </c>
      <c r="B15" s="8" t="s">
        <v>11</v>
      </c>
      <c r="C15" s="197" t="s">
        <v>69</v>
      </c>
      <c r="D15" s="197"/>
      <c r="E15" s="197"/>
      <c r="F15" s="16" t="s">
        <v>3</v>
      </c>
      <c r="G15" s="110">
        <v>2426</v>
      </c>
      <c r="H15" s="46"/>
      <c r="I15" s="58">
        <f>G15*H15</f>
        <v>0</v>
      </c>
      <c r="L15" s="75"/>
      <c r="M15" s="75"/>
      <c r="N15" s="75"/>
      <c r="O15" s="75"/>
      <c r="P15" s="78"/>
      <c r="Q15" s="75"/>
      <c r="R15" s="75"/>
      <c r="S15" s="75"/>
      <c r="T15" s="75"/>
      <c r="U15" s="75"/>
    </row>
    <row r="16" spans="1:21" s="2" customFormat="1" ht="45.75" customHeight="1">
      <c r="A16" s="25">
        <f>A15+1</f>
        <v>4</v>
      </c>
      <c r="B16" s="8" t="s">
        <v>11</v>
      </c>
      <c r="C16" s="197" t="s">
        <v>253</v>
      </c>
      <c r="D16" s="197"/>
      <c r="E16" s="197"/>
      <c r="F16" s="16" t="s">
        <v>3</v>
      </c>
      <c r="G16" s="110">
        <f>D17+D18</f>
        <v>630</v>
      </c>
      <c r="H16" s="46"/>
      <c r="I16" s="58">
        <f>G16*H16</f>
        <v>0</v>
      </c>
      <c r="L16" s="75"/>
      <c r="M16" s="75"/>
      <c r="N16" s="75"/>
      <c r="O16" s="75"/>
      <c r="P16" s="75"/>
      <c r="Q16" s="75"/>
      <c r="R16" s="75"/>
      <c r="S16" s="75"/>
      <c r="T16" s="79"/>
      <c r="U16" s="75"/>
    </row>
    <row r="17" spans="1:21" s="2" customFormat="1" ht="22.7" customHeight="1">
      <c r="A17" s="40" t="s">
        <v>35</v>
      </c>
      <c r="B17" s="16" t="s">
        <v>35</v>
      </c>
      <c r="C17" s="9" t="s">
        <v>72</v>
      </c>
      <c r="D17" s="9">
        <v>430</v>
      </c>
      <c r="E17" s="9" t="s">
        <v>3</v>
      </c>
      <c r="F17" s="16" t="s">
        <v>35</v>
      </c>
      <c r="G17" s="110" t="s">
        <v>35</v>
      </c>
      <c r="H17" s="25" t="s">
        <v>35</v>
      </c>
      <c r="I17" s="55" t="s">
        <v>35</v>
      </c>
      <c r="L17" s="75"/>
      <c r="M17" s="75"/>
      <c r="N17" s="75"/>
      <c r="O17" s="75"/>
      <c r="P17" s="75"/>
      <c r="Q17" s="75"/>
      <c r="R17" s="75"/>
      <c r="S17" s="75"/>
      <c r="T17" s="79"/>
      <c r="U17" s="75"/>
    </row>
    <row r="18" spans="1:21" s="2" customFormat="1" ht="23.25" customHeight="1">
      <c r="A18" s="40" t="s">
        <v>35</v>
      </c>
      <c r="B18" s="16" t="s">
        <v>35</v>
      </c>
      <c r="C18" s="9" t="s">
        <v>73</v>
      </c>
      <c r="D18" s="9">
        <v>200</v>
      </c>
      <c r="E18" s="9" t="s">
        <v>3</v>
      </c>
      <c r="F18" s="16" t="s">
        <v>35</v>
      </c>
      <c r="G18" s="110" t="s">
        <v>35</v>
      </c>
      <c r="H18" s="25" t="s">
        <v>35</v>
      </c>
      <c r="I18" s="55" t="s">
        <v>35</v>
      </c>
      <c r="L18" s="75"/>
      <c r="M18" s="75"/>
      <c r="N18" s="75"/>
      <c r="O18" s="75"/>
      <c r="P18" s="75"/>
      <c r="Q18" s="75"/>
      <c r="R18" s="75"/>
      <c r="S18" s="75"/>
      <c r="T18" s="79"/>
      <c r="U18" s="75"/>
    </row>
    <row r="19" spans="1:21" s="2" customFormat="1" ht="45.75" customHeight="1">
      <c r="A19" s="25">
        <v>5</v>
      </c>
      <c r="B19" s="8" t="s">
        <v>11</v>
      </c>
      <c r="C19" s="197" t="s">
        <v>70</v>
      </c>
      <c r="D19" s="197"/>
      <c r="E19" s="197"/>
      <c r="F19" s="16" t="s">
        <v>3</v>
      </c>
      <c r="G19" s="110">
        <v>75</v>
      </c>
      <c r="H19" s="46"/>
      <c r="I19" s="58">
        <f>G19*H19</f>
        <v>0</v>
      </c>
      <c r="L19" s="75"/>
      <c r="M19" s="75"/>
      <c r="N19" s="75"/>
      <c r="O19" s="75"/>
      <c r="P19" s="75"/>
      <c r="Q19" s="75"/>
      <c r="R19" s="75"/>
      <c r="S19" s="75"/>
      <c r="T19" s="79"/>
      <c r="U19" s="75"/>
    </row>
    <row r="20" spans="1:21" s="2" customFormat="1" ht="45.75" customHeight="1">
      <c r="A20" s="25">
        <v>6</v>
      </c>
      <c r="B20" s="8" t="s">
        <v>11</v>
      </c>
      <c r="C20" s="197" t="s">
        <v>71</v>
      </c>
      <c r="D20" s="197"/>
      <c r="E20" s="197"/>
      <c r="F20" s="16" t="s">
        <v>3</v>
      </c>
      <c r="G20" s="110">
        <v>680</v>
      </c>
      <c r="H20" s="46"/>
      <c r="I20" s="58">
        <f>G20*H20</f>
        <v>0</v>
      </c>
      <c r="J20" s="17"/>
      <c r="L20" s="75"/>
      <c r="M20" s="75"/>
      <c r="N20" s="75"/>
      <c r="O20" s="75"/>
      <c r="P20" s="75"/>
      <c r="Q20" s="75"/>
      <c r="R20" s="75"/>
      <c r="S20" s="75"/>
      <c r="T20" s="79"/>
      <c r="U20" s="75"/>
    </row>
    <row r="21" spans="1:21" s="2" customFormat="1" ht="22.7" customHeight="1">
      <c r="A21" s="42" t="s">
        <v>257</v>
      </c>
      <c r="B21" s="82" t="s">
        <v>7</v>
      </c>
      <c r="C21" s="198" t="s">
        <v>58</v>
      </c>
      <c r="D21" s="198"/>
      <c r="E21" s="198"/>
      <c r="F21" s="82" t="s">
        <v>35</v>
      </c>
      <c r="G21" s="112" t="s">
        <v>35</v>
      </c>
      <c r="H21" s="45" t="s">
        <v>35</v>
      </c>
      <c r="I21" s="57" t="s">
        <v>35</v>
      </c>
      <c r="L21" s="75"/>
      <c r="M21" s="75"/>
      <c r="N21" s="75"/>
      <c r="O21" s="75"/>
      <c r="P21" s="75"/>
      <c r="Q21" s="75"/>
      <c r="R21" s="75"/>
      <c r="S21" s="75"/>
      <c r="T21" s="77"/>
      <c r="U21" s="75"/>
    </row>
    <row r="22" spans="1:21" s="2" customFormat="1" ht="50.25" customHeight="1">
      <c r="A22" s="25">
        <v>7</v>
      </c>
      <c r="B22" s="8" t="s">
        <v>11</v>
      </c>
      <c r="C22" s="207" t="s">
        <v>250</v>
      </c>
      <c r="D22" s="208"/>
      <c r="E22" s="209"/>
      <c r="F22" s="16" t="s">
        <v>3</v>
      </c>
      <c r="G22" s="110">
        <f>SUM(D23:D30)</f>
        <v>11038</v>
      </c>
      <c r="H22" s="46"/>
      <c r="I22" s="58">
        <f>G22*H22</f>
        <v>0</v>
      </c>
      <c r="L22" s="75"/>
      <c r="M22" s="75"/>
      <c r="N22" s="75"/>
      <c r="O22" s="75"/>
      <c r="P22" s="75"/>
      <c r="Q22" s="75"/>
      <c r="R22" s="75"/>
      <c r="S22" s="75"/>
      <c r="T22" s="77"/>
      <c r="U22" s="75"/>
    </row>
    <row r="23" spans="1:21" s="2" customFormat="1" ht="27.75" customHeight="1">
      <c r="A23" s="40" t="s">
        <v>35</v>
      </c>
      <c r="B23" s="16" t="s">
        <v>35</v>
      </c>
      <c r="C23" s="30" t="s">
        <v>81</v>
      </c>
      <c r="D23" s="9">
        <v>2426</v>
      </c>
      <c r="E23" s="9" t="s">
        <v>3</v>
      </c>
      <c r="F23" s="16" t="s">
        <v>35</v>
      </c>
      <c r="G23" s="110" t="s">
        <v>35</v>
      </c>
      <c r="H23" s="25" t="s">
        <v>35</v>
      </c>
      <c r="I23" s="55" t="s">
        <v>35</v>
      </c>
      <c r="L23" s="75"/>
      <c r="M23" s="75"/>
      <c r="N23" s="75"/>
      <c r="O23" s="75"/>
      <c r="P23" s="75"/>
      <c r="Q23" s="75"/>
      <c r="R23" s="75"/>
      <c r="S23" s="75"/>
      <c r="T23" s="77"/>
      <c r="U23" s="75"/>
    </row>
    <row r="24" spans="1:21" s="2" customFormat="1" ht="27.75" customHeight="1">
      <c r="A24" s="40" t="s">
        <v>35</v>
      </c>
      <c r="B24" s="16" t="s">
        <v>35</v>
      </c>
      <c r="C24" s="30" t="s">
        <v>80</v>
      </c>
      <c r="D24" s="9">
        <v>430</v>
      </c>
      <c r="E24" s="9" t="s">
        <v>3</v>
      </c>
      <c r="F24" s="16" t="s">
        <v>35</v>
      </c>
      <c r="G24" s="110" t="s">
        <v>35</v>
      </c>
      <c r="H24" s="25" t="s">
        <v>35</v>
      </c>
      <c r="I24" s="55" t="s">
        <v>35</v>
      </c>
      <c r="L24" s="75"/>
      <c r="M24" s="75"/>
      <c r="N24" s="75"/>
      <c r="O24" s="75"/>
      <c r="P24" s="75"/>
      <c r="Q24" s="75"/>
      <c r="R24" s="75"/>
      <c r="S24" s="75"/>
      <c r="T24" s="77"/>
      <c r="U24" s="75"/>
    </row>
    <row r="25" spans="1:21" s="2" customFormat="1" ht="31.7" customHeight="1">
      <c r="A25" s="40" t="s">
        <v>35</v>
      </c>
      <c r="B25" s="16" t="s">
        <v>35</v>
      </c>
      <c r="C25" s="30" t="s">
        <v>79</v>
      </c>
      <c r="D25" s="9">
        <f>G19</f>
        <v>75</v>
      </c>
      <c r="E25" s="9" t="s">
        <v>3</v>
      </c>
      <c r="F25" s="16" t="s">
        <v>35</v>
      </c>
      <c r="G25" s="110" t="s">
        <v>35</v>
      </c>
      <c r="H25" s="25" t="s">
        <v>35</v>
      </c>
      <c r="I25" s="55" t="s">
        <v>35</v>
      </c>
      <c r="L25" s="75"/>
      <c r="M25" s="75"/>
      <c r="N25" s="75"/>
      <c r="O25" s="75"/>
      <c r="P25" s="75"/>
      <c r="Q25" s="75"/>
      <c r="R25" s="75"/>
      <c r="S25" s="75"/>
      <c r="T25" s="77"/>
      <c r="U25" s="75"/>
    </row>
    <row r="26" spans="1:21" s="2" customFormat="1" ht="31.7" customHeight="1">
      <c r="A26" s="40" t="s">
        <v>35</v>
      </c>
      <c r="B26" s="16" t="s">
        <v>35</v>
      </c>
      <c r="C26" s="30" t="s">
        <v>75</v>
      </c>
      <c r="D26" s="9">
        <f>G14</f>
        <v>72</v>
      </c>
      <c r="E26" s="9" t="s">
        <v>3</v>
      </c>
      <c r="F26" s="16" t="s">
        <v>35</v>
      </c>
      <c r="G26" s="110" t="s">
        <v>35</v>
      </c>
      <c r="H26" s="25" t="s">
        <v>35</v>
      </c>
      <c r="I26" s="55" t="s">
        <v>35</v>
      </c>
      <c r="L26" s="75"/>
      <c r="M26" s="75"/>
      <c r="N26" s="75"/>
      <c r="O26" s="75"/>
      <c r="P26" s="75"/>
      <c r="Q26" s="75"/>
      <c r="R26" s="75"/>
      <c r="S26" s="75"/>
      <c r="T26" s="77"/>
      <c r="U26" s="75"/>
    </row>
    <row r="27" spans="1:21" s="2" customFormat="1" ht="31.7" customHeight="1">
      <c r="A27" s="40" t="s">
        <v>35</v>
      </c>
      <c r="B27" s="16" t="s">
        <v>35</v>
      </c>
      <c r="C27" s="30" t="s">
        <v>76</v>
      </c>
      <c r="D27" s="9">
        <v>7520</v>
      </c>
      <c r="E27" s="9" t="s">
        <v>3</v>
      </c>
      <c r="F27" s="16" t="s">
        <v>35</v>
      </c>
      <c r="G27" s="110" t="s">
        <v>35</v>
      </c>
      <c r="H27" s="25" t="s">
        <v>35</v>
      </c>
      <c r="I27" s="55" t="s">
        <v>35</v>
      </c>
      <c r="L27" s="75"/>
      <c r="M27" s="75"/>
      <c r="N27" s="75"/>
      <c r="O27" s="75"/>
      <c r="P27" s="75"/>
      <c r="Q27" s="75"/>
      <c r="R27" s="75"/>
      <c r="S27" s="75"/>
      <c r="T27" s="77"/>
      <c r="U27" s="75"/>
    </row>
    <row r="28" spans="1:21" s="2" customFormat="1" ht="31.7" customHeight="1">
      <c r="A28" s="40" t="s">
        <v>35</v>
      </c>
      <c r="B28" s="16" t="s">
        <v>35</v>
      </c>
      <c r="C28" s="30" t="s">
        <v>77</v>
      </c>
      <c r="D28" s="9">
        <v>245</v>
      </c>
      <c r="E28" s="9" t="s">
        <v>3</v>
      </c>
      <c r="F28" s="16" t="s">
        <v>35</v>
      </c>
      <c r="G28" s="110" t="s">
        <v>35</v>
      </c>
      <c r="H28" s="25" t="s">
        <v>35</v>
      </c>
      <c r="I28" s="55" t="s">
        <v>35</v>
      </c>
      <c r="L28" s="75"/>
      <c r="M28" s="75"/>
      <c r="N28" s="75"/>
      <c r="O28" s="75"/>
      <c r="P28" s="75"/>
      <c r="Q28" s="75"/>
      <c r="R28" s="75"/>
      <c r="S28" s="75"/>
      <c r="T28" s="77"/>
      <c r="U28" s="75"/>
    </row>
    <row r="29" spans="1:21" s="2" customFormat="1" ht="31.7" customHeight="1">
      <c r="A29" s="40" t="s">
        <v>35</v>
      </c>
      <c r="B29" s="16" t="s">
        <v>35</v>
      </c>
      <c r="C29" s="30" t="s">
        <v>91</v>
      </c>
      <c r="D29" s="9">
        <v>70</v>
      </c>
      <c r="E29" s="9" t="s">
        <v>3</v>
      </c>
      <c r="F29" s="16" t="s">
        <v>35</v>
      </c>
      <c r="G29" s="110" t="s">
        <v>35</v>
      </c>
      <c r="H29" s="25" t="s">
        <v>35</v>
      </c>
      <c r="I29" s="55" t="s">
        <v>35</v>
      </c>
      <c r="L29" s="75"/>
      <c r="M29" s="75"/>
      <c r="N29" s="75"/>
      <c r="O29" s="75"/>
      <c r="P29" s="75"/>
      <c r="Q29" s="75"/>
      <c r="R29" s="75"/>
      <c r="S29" s="75"/>
      <c r="T29" s="77"/>
      <c r="U29" s="75"/>
    </row>
    <row r="30" spans="1:21" s="2" customFormat="1" ht="31.7" customHeight="1">
      <c r="A30" s="40" t="s">
        <v>35</v>
      </c>
      <c r="B30" s="16" t="s">
        <v>35</v>
      </c>
      <c r="C30" s="30" t="s">
        <v>78</v>
      </c>
      <c r="D30" s="9">
        <f>D18</f>
        <v>200</v>
      </c>
      <c r="E30" s="9" t="s">
        <v>3</v>
      </c>
      <c r="F30" s="16" t="s">
        <v>35</v>
      </c>
      <c r="G30" s="110" t="s">
        <v>35</v>
      </c>
      <c r="H30" s="25" t="s">
        <v>35</v>
      </c>
      <c r="I30" s="55" t="s">
        <v>35</v>
      </c>
      <c r="L30" s="75"/>
      <c r="M30" s="75"/>
      <c r="N30" s="75"/>
      <c r="O30" s="75"/>
      <c r="P30" s="75"/>
      <c r="Q30" s="75"/>
      <c r="R30" s="75"/>
      <c r="S30" s="75"/>
      <c r="T30" s="77"/>
      <c r="U30" s="75"/>
    </row>
    <row r="31" spans="1:21" s="2" customFormat="1" ht="31.7" customHeight="1">
      <c r="A31" s="40">
        <v>8</v>
      </c>
      <c r="B31" s="8" t="s">
        <v>11</v>
      </c>
      <c r="C31" s="207" t="s">
        <v>82</v>
      </c>
      <c r="D31" s="208"/>
      <c r="E31" s="209"/>
      <c r="F31" s="16" t="s">
        <v>3</v>
      </c>
      <c r="G31" s="110">
        <f>SUM(D32:D41)</f>
        <v>4242</v>
      </c>
      <c r="H31" s="46"/>
      <c r="I31" s="58">
        <f>G31*H31</f>
        <v>0</v>
      </c>
      <c r="L31" s="75"/>
      <c r="M31" s="75"/>
      <c r="N31" s="75"/>
      <c r="O31" s="75"/>
      <c r="P31" s="75"/>
      <c r="Q31" s="75"/>
      <c r="R31" s="75"/>
      <c r="S31" s="75"/>
      <c r="T31" s="77"/>
      <c r="U31" s="75"/>
    </row>
    <row r="32" spans="1:21" s="2" customFormat="1" ht="20.25" customHeight="1">
      <c r="A32" s="40" t="s">
        <v>35</v>
      </c>
      <c r="B32" s="16" t="s">
        <v>35</v>
      </c>
      <c r="C32" s="30" t="s">
        <v>83</v>
      </c>
      <c r="D32" s="9">
        <v>680</v>
      </c>
      <c r="E32" s="9" t="s">
        <v>3</v>
      </c>
      <c r="F32" s="16" t="s">
        <v>35</v>
      </c>
      <c r="G32" s="110" t="s">
        <v>35</v>
      </c>
      <c r="H32" s="25" t="s">
        <v>35</v>
      </c>
      <c r="I32" s="55" t="s">
        <v>35</v>
      </c>
      <c r="L32" s="75"/>
      <c r="M32" s="75"/>
      <c r="N32" s="75"/>
      <c r="O32" s="75"/>
      <c r="P32" s="75"/>
      <c r="Q32" s="75"/>
      <c r="R32" s="75"/>
      <c r="S32" s="75"/>
      <c r="T32" s="77"/>
      <c r="U32" s="75"/>
    </row>
    <row r="33" spans="1:21" s="2" customFormat="1" ht="21.2" customHeight="1">
      <c r="A33" s="40" t="s">
        <v>35</v>
      </c>
      <c r="B33" s="16" t="s">
        <v>35</v>
      </c>
      <c r="C33" s="30" t="s">
        <v>84</v>
      </c>
      <c r="D33" s="9">
        <v>264</v>
      </c>
      <c r="E33" s="9" t="s">
        <v>3</v>
      </c>
      <c r="F33" s="16" t="s">
        <v>35</v>
      </c>
      <c r="G33" s="110" t="s">
        <v>35</v>
      </c>
      <c r="H33" s="25" t="s">
        <v>35</v>
      </c>
      <c r="I33" s="55" t="s">
        <v>35</v>
      </c>
      <c r="L33" s="75"/>
      <c r="M33" s="75"/>
      <c r="N33" s="75"/>
      <c r="O33" s="75"/>
      <c r="P33" s="75"/>
      <c r="Q33" s="75"/>
      <c r="R33" s="75"/>
      <c r="S33" s="75"/>
      <c r="T33" s="77"/>
      <c r="U33" s="75"/>
    </row>
    <row r="34" spans="1:21" s="2" customFormat="1" ht="18.75" customHeight="1">
      <c r="A34" s="40" t="s">
        <v>35</v>
      </c>
      <c r="B34" s="16" t="s">
        <v>35</v>
      </c>
      <c r="C34" s="30" t="s">
        <v>85</v>
      </c>
      <c r="D34" s="9">
        <f>165+10+10+27+2+7+4</f>
        <v>225</v>
      </c>
      <c r="E34" s="9" t="s">
        <v>3</v>
      </c>
      <c r="F34" s="16" t="s">
        <v>35</v>
      </c>
      <c r="G34" s="110" t="s">
        <v>35</v>
      </c>
      <c r="H34" s="25" t="s">
        <v>35</v>
      </c>
      <c r="I34" s="55" t="s">
        <v>35</v>
      </c>
      <c r="L34" s="75"/>
      <c r="M34" s="75"/>
      <c r="N34" s="75"/>
      <c r="O34" s="75"/>
      <c r="P34" s="75"/>
      <c r="Q34" s="75"/>
      <c r="R34" s="75"/>
      <c r="S34" s="75"/>
      <c r="T34" s="77"/>
      <c r="U34" s="75"/>
    </row>
    <row r="35" spans="1:21" s="2" customFormat="1" ht="15.75" customHeight="1">
      <c r="A35" s="40" t="s">
        <v>35</v>
      </c>
      <c r="B35" s="16" t="s">
        <v>35</v>
      </c>
      <c r="C35" s="30" t="s">
        <v>86</v>
      </c>
      <c r="D35" s="9">
        <v>212</v>
      </c>
      <c r="E35" s="9" t="s">
        <v>3</v>
      </c>
      <c r="F35" s="16" t="s">
        <v>35</v>
      </c>
      <c r="G35" s="110" t="s">
        <v>35</v>
      </c>
      <c r="H35" s="25" t="s">
        <v>35</v>
      </c>
      <c r="I35" s="55" t="s">
        <v>35</v>
      </c>
      <c r="L35" s="75"/>
      <c r="M35" s="75"/>
      <c r="N35" s="75"/>
      <c r="O35" s="75"/>
      <c r="P35" s="75"/>
      <c r="Q35" s="75"/>
      <c r="R35" s="75"/>
      <c r="S35" s="75"/>
      <c r="T35" s="77"/>
      <c r="U35" s="75"/>
    </row>
    <row r="36" spans="1:21" s="2" customFormat="1" ht="15.75" customHeight="1">
      <c r="A36" s="40" t="s">
        <v>35</v>
      </c>
      <c r="B36" s="16" t="s">
        <v>35</v>
      </c>
      <c r="C36" s="30" t="s">
        <v>233</v>
      </c>
      <c r="D36" s="9">
        <f>560-245</f>
        <v>315</v>
      </c>
      <c r="E36" s="9" t="s">
        <v>3</v>
      </c>
      <c r="F36" s="16" t="s">
        <v>35</v>
      </c>
      <c r="G36" s="110" t="s">
        <v>35</v>
      </c>
      <c r="H36" s="25" t="s">
        <v>35</v>
      </c>
      <c r="I36" s="55" t="s">
        <v>35</v>
      </c>
      <c r="L36" s="75"/>
      <c r="M36" s="75"/>
      <c r="N36" s="75"/>
      <c r="O36" s="75"/>
      <c r="P36" s="75"/>
      <c r="Q36" s="75"/>
      <c r="R36" s="75"/>
      <c r="S36" s="75"/>
      <c r="T36" s="77"/>
      <c r="U36" s="75"/>
    </row>
    <row r="37" spans="1:21" s="2" customFormat="1" ht="15.75" customHeight="1">
      <c r="A37" s="40" t="s">
        <v>35</v>
      </c>
      <c r="B37" s="16" t="s">
        <v>35</v>
      </c>
      <c r="C37" s="30" t="s">
        <v>87</v>
      </c>
      <c r="D37" s="9">
        <v>380</v>
      </c>
      <c r="E37" s="9" t="s">
        <v>3</v>
      </c>
      <c r="F37" s="16" t="s">
        <v>35</v>
      </c>
      <c r="G37" s="110" t="s">
        <v>35</v>
      </c>
      <c r="H37" s="25" t="s">
        <v>35</v>
      </c>
      <c r="I37" s="55" t="s">
        <v>35</v>
      </c>
      <c r="L37" s="75"/>
      <c r="M37" s="75"/>
      <c r="N37" s="75"/>
      <c r="O37" s="75"/>
      <c r="P37" s="75"/>
      <c r="Q37" s="75"/>
      <c r="R37" s="75"/>
      <c r="S37" s="75"/>
      <c r="T37" s="77"/>
      <c r="U37" s="75"/>
    </row>
    <row r="38" spans="1:21" s="2" customFormat="1" ht="15.75" customHeight="1">
      <c r="A38" s="40" t="s">
        <v>35</v>
      </c>
      <c r="B38" s="16" t="s">
        <v>35</v>
      </c>
      <c r="C38" s="30" t="s">
        <v>88</v>
      </c>
      <c r="D38" s="9">
        <v>1923</v>
      </c>
      <c r="E38" s="9" t="s">
        <v>3</v>
      </c>
      <c r="F38" s="16" t="s">
        <v>35</v>
      </c>
      <c r="G38" s="110" t="s">
        <v>35</v>
      </c>
      <c r="H38" s="25" t="s">
        <v>35</v>
      </c>
      <c r="I38" s="55" t="s">
        <v>35</v>
      </c>
      <c r="L38" s="75"/>
      <c r="M38" s="75"/>
      <c r="N38" s="75"/>
      <c r="O38" s="75"/>
      <c r="P38" s="75"/>
      <c r="Q38" s="75"/>
      <c r="R38" s="75"/>
      <c r="S38" s="75"/>
      <c r="T38" s="77"/>
      <c r="U38" s="75"/>
    </row>
    <row r="39" spans="1:21" s="2" customFormat="1" ht="15.75" customHeight="1">
      <c r="A39" s="40" t="s">
        <v>35</v>
      </c>
      <c r="B39" s="16" t="s">
        <v>35</v>
      </c>
      <c r="C39" s="30" t="s">
        <v>105</v>
      </c>
      <c r="D39" s="9">
        <v>187</v>
      </c>
      <c r="E39" s="9" t="s">
        <v>3</v>
      </c>
      <c r="F39" s="16" t="s">
        <v>35</v>
      </c>
      <c r="G39" s="110" t="s">
        <v>35</v>
      </c>
      <c r="H39" s="25" t="s">
        <v>35</v>
      </c>
      <c r="I39" s="55" t="s">
        <v>35</v>
      </c>
      <c r="L39" s="75"/>
      <c r="M39" s="75"/>
      <c r="N39" s="75"/>
      <c r="O39" s="75"/>
      <c r="P39" s="75"/>
      <c r="Q39" s="75"/>
      <c r="R39" s="75"/>
      <c r="S39" s="75"/>
      <c r="T39" s="77"/>
      <c r="U39" s="75"/>
    </row>
    <row r="40" spans="1:21" s="2" customFormat="1" ht="15.75" customHeight="1">
      <c r="A40" s="40" t="s">
        <v>35</v>
      </c>
      <c r="B40" s="16" t="s">
        <v>35</v>
      </c>
      <c r="C40" s="30" t="s">
        <v>89</v>
      </c>
      <c r="D40" s="9">
        <v>40</v>
      </c>
      <c r="E40" s="9" t="s">
        <v>3</v>
      </c>
      <c r="F40" s="16" t="s">
        <v>35</v>
      </c>
      <c r="G40" s="110" t="s">
        <v>35</v>
      </c>
      <c r="H40" s="25" t="s">
        <v>35</v>
      </c>
      <c r="I40" s="55" t="s">
        <v>35</v>
      </c>
      <c r="L40" s="75"/>
      <c r="M40" s="75"/>
      <c r="N40" s="75"/>
      <c r="O40" s="75"/>
      <c r="P40" s="75"/>
      <c r="Q40" s="75"/>
      <c r="R40" s="75"/>
      <c r="S40" s="75"/>
      <c r="T40" s="77"/>
      <c r="U40" s="75"/>
    </row>
    <row r="41" spans="1:21" s="2" customFormat="1" ht="15.75" customHeight="1">
      <c r="A41" s="40" t="s">
        <v>35</v>
      </c>
      <c r="B41" s="16" t="s">
        <v>35</v>
      </c>
      <c r="C41" s="30" t="s">
        <v>90</v>
      </c>
      <c r="D41" s="9">
        <v>16</v>
      </c>
      <c r="E41" s="9" t="s">
        <v>3</v>
      </c>
      <c r="F41" s="16" t="s">
        <v>35</v>
      </c>
      <c r="G41" s="110" t="s">
        <v>35</v>
      </c>
      <c r="H41" s="25" t="s">
        <v>35</v>
      </c>
      <c r="I41" s="55" t="s">
        <v>35</v>
      </c>
      <c r="J41" s="17"/>
      <c r="L41" s="75"/>
      <c r="M41" s="75"/>
      <c r="N41" s="75"/>
      <c r="O41" s="75"/>
      <c r="P41" s="75"/>
      <c r="Q41" s="75"/>
      <c r="R41" s="75"/>
      <c r="S41" s="75"/>
      <c r="T41" s="77"/>
      <c r="U41" s="75"/>
    </row>
    <row r="42" spans="1:21" s="2" customFormat="1" ht="27.75" customHeight="1">
      <c r="A42" s="31" t="s">
        <v>258</v>
      </c>
      <c r="B42" s="82" t="s">
        <v>7</v>
      </c>
      <c r="C42" s="198" t="s">
        <v>74</v>
      </c>
      <c r="D42" s="198"/>
      <c r="E42" s="198"/>
      <c r="F42" s="82" t="s">
        <v>35</v>
      </c>
      <c r="G42" s="112" t="s">
        <v>35</v>
      </c>
      <c r="H42" s="45" t="s">
        <v>35</v>
      </c>
      <c r="I42" s="57" t="s">
        <v>35</v>
      </c>
      <c r="L42" s="75"/>
      <c r="M42" s="75"/>
      <c r="N42" s="75"/>
      <c r="O42" s="75"/>
      <c r="P42" s="75"/>
      <c r="Q42" s="75"/>
      <c r="R42" s="75"/>
      <c r="S42" s="75"/>
      <c r="T42" s="77"/>
      <c r="U42" s="75"/>
    </row>
    <row r="43" spans="1:21" s="2" customFormat="1" ht="36.75" customHeight="1">
      <c r="A43" s="25">
        <v>9</v>
      </c>
      <c r="B43" s="8" t="s">
        <v>11</v>
      </c>
      <c r="C43" s="207" t="s">
        <v>92</v>
      </c>
      <c r="D43" s="208"/>
      <c r="E43" s="209"/>
      <c r="F43" s="16" t="s">
        <v>3</v>
      </c>
      <c r="G43" s="110">
        <v>225</v>
      </c>
      <c r="H43" s="46"/>
      <c r="I43" s="58">
        <f>G43*H43</f>
        <v>0</v>
      </c>
      <c r="L43" s="75"/>
      <c r="M43" s="75"/>
      <c r="N43" s="75"/>
      <c r="O43" s="75"/>
      <c r="P43" s="75"/>
      <c r="Q43" s="75"/>
      <c r="R43" s="75"/>
      <c r="S43" s="75"/>
      <c r="T43" s="77"/>
      <c r="U43" s="75"/>
    </row>
    <row r="44" spans="1:21" s="2" customFormat="1" ht="28.5" customHeight="1">
      <c r="A44" s="31" t="s">
        <v>259</v>
      </c>
      <c r="B44" s="82" t="s">
        <v>7</v>
      </c>
      <c r="C44" s="198" t="s">
        <v>99</v>
      </c>
      <c r="D44" s="198"/>
      <c r="E44" s="198"/>
      <c r="F44" s="82" t="s">
        <v>35</v>
      </c>
      <c r="G44" s="112" t="s">
        <v>35</v>
      </c>
      <c r="H44" s="45" t="s">
        <v>35</v>
      </c>
      <c r="I44" s="57" t="s">
        <v>35</v>
      </c>
      <c r="L44" s="75"/>
      <c r="M44" s="75"/>
      <c r="N44" s="75"/>
      <c r="O44" s="75"/>
      <c r="P44" s="75"/>
      <c r="Q44" s="75"/>
      <c r="R44" s="75"/>
      <c r="S44" s="75"/>
      <c r="T44" s="77"/>
      <c r="U44" s="75"/>
    </row>
    <row r="45" spans="1:21" s="2" customFormat="1" ht="63.75" customHeight="1">
      <c r="A45" s="25">
        <v>10</v>
      </c>
      <c r="B45" s="8" t="s">
        <v>11</v>
      </c>
      <c r="C45" s="207" t="s">
        <v>236</v>
      </c>
      <c r="D45" s="208"/>
      <c r="E45" s="209"/>
      <c r="F45" s="16" t="s">
        <v>3</v>
      </c>
      <c r="G45" s="110">
        <v>212</v>
      </c>
      <c r="H45" s="46"/>
      <c r="I45" s="58">
        <f>G45*H45</f>
        <v>0</v>
      </c>
      <c r="L45" s="75"/>
      <c r="M45" s="75"/>
      <c r="N45" s="75"/>
      <c r="O45" s="75"/>
      <c r="P45" s="75"/>
      <c r="Q45" s="75"/>
      <c r="R45" s="75"/>
      <c r="S45" s="75"/>
      <c r="T45" s="77"/>
      <c r="U45" s="75"/>
    </row>
    <row r="46" spans="1:21" s="2" customFormat="1" ht="76.7" customHeight="1">
      <c r="A46" s="25">
        <v>11</v>
      </c>
      <c r="B46" s="8" t="s">
        <v>11</v>
      </c>
      <c r="C46" s="207" t="s">
        <v>238</v>
      </c>
      <c r="D46" s="208"/>
      <c r="E46" s="209"/>
      <c r="F46" s="16" t="s">
        <v>3</v>
      </c>
      <c r="G46" s="110">
        <v>7570</v>
      </c>
      <c r="H46" s="46"/>
      <c r="I46" s="58">
        <f>G46*H46</f>
        <v>0</v>
      </c>
      <c r="L46" s="75"/>
      <c r="M46" s="75"/>
      <c r="N46" s="75"/>
      <c r="O46" s="75"/>
      <c r="P46" s="75"/>
      <c r="Q46" s="75"/>
      <c r="R46" s="75"/>
      <c r="S46" s="75"/>
      <c r="T46" s="77"/>
      <c r="U46" s="75"/>
    </row>
    <row r="47" spans="1:21" s="2" customFormat="1" ht="83.25" customHeight="1">
      <c r="A47" s="25">
        <v>12</v>
      </c>
      <c r="B47" s="8" t="s">
        <v>11</v>
      </c>
      <c r="C47" s="207" t="s">
        <v>237</v>
      </c>
      <c r="D47" s="208"/>
      <c r="E47" s="209"/>
      <c r="F47" s="16" t="s">
        <v>3</v>
      </c>
      <c r="G47" s="110">
        <f>D48+D49</f>
        <v>560</v>
      </c>
      <c r="H47" s="46"/>
      <c r="I47" s="58">
        <f>G47*H47</f>
        <v>0</v>
      </c>
      <c r="L47" s="75"/>
      <c r="M47" s="75"/>
      <c r="N47" s="75"/>
      <c r="O47" s="75"/>
      <c r="P47" s="75"/>
      <c r="Q47" s="75"/>
      <c r="R47" s="75"/>
      <c r="S47" s="75"/>
      <c r="T47" s="77"/>
      <c r="U47" s="75"/>
    </row>
    <row r="48" spans="1:21" s="2" customFormat="1" ht="21.75" customHeight="1">
      <c r="A48" s="40" t="s">
        <v>35</v>
      </c>
      <c r="B48" s="16" t="s">
        <v>35</v>
      </c>
      <c r="C48" s="30" t="s">
        <v>96</v>
      </c>
      <c r="D48" s="9">
        <v>245</v>
      </c>
      <c r="E48" s="9" t="s">
        <v>3</v>
      </c>
      <c r="F48" s="16" t="s">
        <v>35</v>
      </c>
      <c r="G48" s="110" t="s">
        <v>35</v>
      </c>
      <c r="H48" s="25" t="s">
        <v>35</v>
      </c>
      <c r="I48" s="55" t="s">
        <v>35</v>
      </c>
      <c r="L48" s="75"/>
      <c r="M48" s="75"/>
      <c r="N48" s="75"/>
      <c r="O48" s="75"/>
      <c r="P48" s="75"/>
      <c r="Q48" s="75"/>
      <c r="R48" s="75"/>
      <c r="S48" s="75"/>
      <c r="T48" s="77"/>
      <c r="U48" s="75"/>
    </row>
    <row r="49" spans="1:21" s="2" customFormat="1" ht="19.5" customHeight="1">
      <c r="A49" s="40" t="s">
        <v>35</v>
      </c>
      <c r="B49" s="16" t="s">
        <v>35</v>
      </c>
      <c r="C49" s="9" t="s">
        <v>97</v>
      </c>
      <c r="D49" s="9">
        <v>315</v>
      </c>
      <c r="E49" s="9" t="s">
        <v>3</v>
      </c>
      <c r="F49" s="16" t="s">
        <v>35</v>
      </c>
      <c r="G49" s="110" t="s">
        <v>35</v>
      </c>
      <c r="H49" s="25" t="s">
        <v>35</v>
      </c>
      <c r="I49" s="55" t="s">
        <v>35</v>
      </c>
      <c r="L49" s="75"/>
      <c r="M49" s="75"/>
      <c r="N49" s="75"/>
      <c r="O49" s="75"/>
      <c r="P49" s="75"/>
      <c r="Q49" s="75"/>
      <c r="R49" s="75"/>
      <c r="S49" s="75"/>
      <c r="T49" s="77"/>
      <c r="U49" s="75"/>
    </row>
    <row r="50" spans="1:21" s="2" customFormat="1" ht="38.25" customHeight="1">
      <c r="A50" s="25">
        <v>13</v>
      </c>
      <c r="B50" s="8" t="s">
        <v>11</v>
      </c>
      <c r="C50" s="207" t="s">
        <v>95</v>
      </c>
      <c r="D50" s="208"/>
      <c r="E50" s="209"/>
      <c r="F50" s="16" t="s">
        <v>93</v>
      </c>
      <c r="G50" s="110">
        <v>70</v>
      </c>
      <c r="H50" s="46"/>
      <c r="I50" s="58">
        <f>G50*H50</f>
        <v>0</v>
      </c>
      <c r="L50" s="75"/>
      <c r="M50" s="75"/>
      <c r="N50" s="75"/>
      <c r="O50" s="75"/>
      <c r="P50" s="75"/>
      <c r="Q50" s="75"/>
      <c r="R50" s="75"/>
      <c r="S50" s="75"/>
      <c r="T50" s="77"/>
      <c r="U50" s="75"/>
    </row>
    <row r="51" spans="1:21" s="2" customFormat="1" ht="38.25" customHeight="1">
      <c r="A51" s="25">
        <v>14</v>
      </c>
      <c r="B51" s="8" t="s">
        <v>11</v>
      </c>
      <c r="C51" s="207" t="s">
        <v>94</v>
      </c>
      <c r="D51" s="208"/>
      <c r="E51" s="209"/>
      <c r="F51" s="16" t="s">
        <v>3</v>
      </c>
      <c r="G51" s="110">
        <v>16</v>
      </c>
      <c r="H51" s="46"/>
      <c r="I51" s="58">
        <f>G51*H51</f>
        <v>0</v>
      </c>
      <c r="L51" s="75"/>
      <c r="M51" s="75"/>
      <c r="N51" s="75"/>
      <c r="O51" s="75"/>
      <c r="P51" s="75"/>
      <c r="Q51" s="75"/>
      <c r="R51" s="75"/>
      <c r="S51" s="75"/>
      <c r="T51" s="77"/>
      <c r="U51" s="75"/>
    </row>
    <row r="52" spans="1:21" s="2" customFormat="1" ht="38.25" customHeight="1">
      <c r="A52" s="25">
        <v>15</v>
      </c>
      <c r="B52" s="8" t="s">
        <v>11</v>
      </c>
      <c r="C52" s="207" t="s">
        <v>274</v>
      </c>
      <c r="D52" s="208"/>
      <c r="E52" s="209"/>
      <c r="F52" s="16" t="s">
        <v>100</v>
      </c>
      <c r="G52" s="110">
        <v>8</v>
      </c>
      <c r="H52" s="46"/>
      <c r="I52" s="58">
        <f>G52*H52</f>
        <v>0</v>
      </c>
      <c r="L52" s="75"/>
      <c r="M52" s="75"/>
      <c r="N52" s="75"/>
      <c r="O52" s="75"/>
      <c r="P52" s="75"/>
      <c r="Q52" s="75"/>
      <c r="R52" s="75"/>
      <c r="S52" s="75"/>
      <c r="T52" s="77"/>
      <c r="U52" s="75"/>
    </row>
    <row r="53" spans="1:21" s="2" customFormat="1" ht="38.25" customHeight="1">
      <c r="A53" s="31" t="s">
        <v>260</v>
      </c>
      <c r="B53" s="82" t="s">
        <v>7</v>
      </c>
      <c r="C53" s="198" t="s">
        <v>59</v>
      </c>
      <c r="D53" s="198"/>
      <c r="E53" s="198"/>
      <c r="F53" s="82" t="s">
        <v>35</v>
      </c>
      <c r="G53" s="112" t="s">
        <v>35</v>
      </c>
      <c r="H53" s="45" t="s">
        <v>35</v>
      </c>
      <c r="I53" s="57" t="s">
        <v>35</v>
      </c>
      <c r="L53" s="75"/>
      <c r="M53" s="75"/>
      <c r="N53" s="75"/>
      <c r="O53" s="75"/>
      <c r="P53" s="75"/>
      <c r="Q53" s="75"/>
      <c r="R53" s="75"/>
      <c r="S53" s="75"/>
      <c r="T53" s="77"/>
      <c r="U53" s="75"/>
    </row>
    <row r="54" spans="1:21" s="2" customFormat="1" ht="38.25" customHeight="1">
      <c r="A54" s="25">
        <v>16</v>
      </c>
      <c r="B54" s="8" t="s">
        <v>11</v>
      </c>
      <c r="C54" s="207" t="s">
        <v>60</v>
      </c>
      <c r="D54" s="208"/>
      <c r="E54" s="209"/>
      <c r="F54" s="16" t="s">
        <v>3</v>
      </c>
      <c r="G54" s="110">
        <v>380</v>
      </c>
      <c r="H54" s="46"/>
      <c r="I54" s="58">
        <f>G54*H54</f>
        <v>0</v>
      </c>
      <c r="L54" s="75"/>
      <c r="M54" s="75"/>
      <c r="N54" s="75"/>
      <c r="O54" s="75"/>
      <c r="P54" s="75"/>
      <c r="Q54" s="75"/>
      <c r="R54" s="75"/>
      <c r="S54" s="75"/>
      <c r="T54" s="77"/>
      <c r="U54" s="75"/>
    </row>
    <row r="55" spans="1:21" s="2" customFormat="1" ht="38.25" customHeight="1">
      <c r="A55" s="25">
        <v>17</v>
      </c>
      <c r="B55" s="8" t="s">
        <v>11</v>
      </c>
      <c r="C55" s="207" t="s">
        <v>61</v>
      </c>
      <c r="D55" s="208"/>
      <c r="E55" s="209"/>
      <c r="F55" s="16" t="s">
        <v>3</v>
      </c>
      <c r="G55" s="110">
        <v>1923</v>
      </c>
      <c r="H55" s="46"/>
      <c r="I55" s="58">
        <f>G55*H55</f>
        <v>0</v>
      </c>
      <c r="L55" s="75"/>
      <c r="M55" s="75"/>
      <c r="N55" s="75"/>
      <c r="O55" s="75"/>
      <c r="P55" s="75"/>
      <c r="Q55" s="75"/>
      <c r="R55" s="75"/>
      <c r="S55" s="75"/>
      <c r="T55" s="77"/>
      <c r="U55" s="75"/>
    </row>
    <row r="56" spans="1:21" s="2" customFormat="1" ht="38.25" customHeight="1">
      <c r="A56" s="25">
        <v>18</v>
      </c>
      <c r="B56" s="8" t="s">
        <v>11</v>
      </c>
      <c r="C56" s="207" t="s">
        <v>62</v>
      </c>
      <c r="D56" s="208"/>
      <c r="E56" s="209"/>
      <c r="F56" s="16" t="s">
        <v>3</v>
      </c>
      <c r="G56" s="110">
        <v>40</v>
      </c>
      <c r="H56" s="46"/>
      <c r="I56" s="58">
        <f>G56*H56</f>
        <v>0</v>
      </c>
      <c r="L56" s="75"/>
      <c r="M56" s="75"/>
      <c r="N56" s="75"/>
      <c r="O56" s="75"/>
      <c r="P56" s="75"/>
      <c r="Q56" s="75"/>
      <c r="R56" s="75"/>
      <c r="S56" s="75"/>
      <c r="T56" s="77"/>
      <c r="U56" s="75"/>
    </row>
    <row r="57" spans="1:21" s="2" customFormat="1" ht="22.7" customHeight="1">
      <c r="A57" s="25">
        <v>19</v>
      </c>
      <c r="B57" s="8" t="s">
        <v>11</v>
      </c>
      <c r="C57" s="207" t="s">
        <v>63</v>
      </c>
      <c r="D57" s="208"/>
      <c r="E57" s="209"/>
      <c r="F57" s="16" t="s">
        <v>3</v>
      </c>
      <c r="G57" s="110">
        <v>264</v>
      </c>
      <c r="H57" s="46"/>
      <c r="I57" s="58">
        <f>G57*H57</f>
        <v>0</v>
      </c>
      <c r="L57" s="75"/>
      <c r="M57" s="75"/>
      <c r="N57" s="75"/>
      <c r="O57" s="75"/>
      <c r="P57" s="75"/>
      <c r="Q57" s="75"/>
      <c r="R57" s="75"/>
      <c r="S57" s="75"/>
      <c r="T57" s="77"/>
      <c r="U57" s="75"/>
    </row>
    <row r="58" spans="1:21" s="2" customFormat="1" ht="22.7" customHeight="1">
      <c r="A58" s="25">
        <v>20</v>
      </c>
      <c r="B58" s="8" t="s">
        <v>11</v>
      </c>
      <c r="C58" s="83" t="s">
        <v>104</v>
      </c>
      <c r="D58" s="84"/>
      <c r="E58" s="85"/>
      <c r="F58" s="16" t="s">
        <v>93</v>
      </c>
      <c r="G58" s="110">
        <v>187</v>
      </c>
      <c r="H58" s="46"/>
      <c r="I58" s="58">
        <f>G58*H58</f>
        <v>0</v>
      </c>
      <c r="L58" s="75"/>
      <c r="M58" s="75"/>
      <c r="N58" s="75"/>
      <c r="O58" s="75"/>
      <c r="P58" s="75"/>
      <c r="Q58" s="75"/>
      <c r="R58" s="75"/>
      <c r="S58" s="75"/>
      <c r="T58" s="77"/>
      <c r="U58" s="75"/>
    </row>
    <row r="59" spans="1:21" s="2" customFormat="1" ht="22.7" customHeight="1">
      <c r="A59" s="31" t="s">
        <v>261</v>
      </c>
      <c r="B59" s="82" t="s">
        <v>7</v>
      </c>
      <c r="C59" s="198" t="s">
        <v>65</v>
      </c>
      <c r="D59" s="198"/>
      <c r="E59" s="198"/>
      <c r="F59" s="82" t="s">
        <v>35</v>
      </c>
      <c r="G59" s="112" t="s">
        <v>35</v>
      </c>
      <c r="H59" s="45" t="s">
        <v>35</v>
      </c>
      <c r="I59" s="57" t="s">
        <v>35</v>
      </c>
      <c r="L59" s="75"/>
      <c r="M59" s="75"/>
      <c r="N59" s="75"/>
      <c r="O59" s="75"/>
      <c r="P59" s="75"/>
      <c r="Q59" s="75"/>
      <c r="R59" s="75"/>
      <c r="S59" s="75"/>
      <c r="T59" s="77"/>
      <c r="U59" s="75"/>
    </row>
    <row r="60" spans="1:21" s="2" customFormat="1" ht="51" customHeight="1">
      <c r="A60" s="25">
        <v>21</v>
      </c>
      <c r="B60" s="8" t="s">
        <v>11</v>
      </c>
      <c r="C60" s="207" t="s">
        <v>102</v>
      </c>
      <c r="D60" s="208"/>
      <c r="E60" s="209"/>
      <c r="F60" s="16" t="s">
        <v>101</v>
      </c>
      <c r="G60" s="110">
        <v>444</v>
      </c>
      <c r="H60" s="46"/>
      <c r="I60" s="58">
        <f>G60*H60</f>
        <v>0</v>
      </c>
      <c r="L60" s="75"/>
      <c r="M60" s="75"/>
      <c r="N60" s="75"/>
      <c r="O60" s="75"/>
      <c r="P60" s="75"/>
      <c r="Q60" s="75"/>
      <c r="R60" s="75"/>
      <c r="S60" s="75"/>
      <c r="T60" s="77"/>
      <c r="U60" s="75"/>
    </row>
    <row r="61" spans="1:21" s="2" customFormat="1" ht="61.5" customHeight="1">
      <c r="A61" s="25">
        <v>22</v>
      </c>
      <c r="B61" s="8" t="s">
        <v>11</v>
      </c>
      <c r="C61" s="207" t="s">
        <v>103</v>
      </c>
      <c r="D61" s="208"/>
      <c r="E61" s="209"/>
      <c r="F61" s="16" t="s">
        <v>101</v>
      </c>
      <c r="G61" s="110">
        <v>161</v>
      </c>
      <c r="H61" s="46"/>
      <c r="I61" s="58">
        <f>G61*H61</f>
        <v>0</v>
      </c>
      <c r="L61" s="75"/>
      <c r="M61" s="75"/>
      <c r="N61" s="75"/>
      <c r="O61" s="75"/>
      <c r="P61" s="75"/>
      <c r="Q61" s="75"/>
      <c r="R61" s="75"/>
      <c r="S61" s="75"/>
      <c r="T61" s="77"/>
      <c r="U61" s="75"/>
    </row>
    <row r="62" spans="1:21" s="2" customFormat="1" ht="22.7" customHeight="1">
      <c r="A62" s="31" t="s">
        <v>262</v>
      </c>
      <c r="B62" s="82" t="s">
        <v>7</v>
      </c>
      <c r="C62" s="198" t="s">
        <v>106</v>
      </c>
      <c r="D62" s="198"/>
      <c r="E62" s="198"/>
      <c r="F62" s="82" t="s">
        <v>35</v>
      </c>
      <c r="G62" s="112" t="s">
        <v>35</v>
      </c>
      <c r="H62" s="45" t="s">
        <v>35</v>
      </c>
      <c r="I62" s="57" t="s">
        <v>35</v>
      </c>
      <c r="L62" s="75"/>
      <c r="M62" s="75"/>
      <c r="N62" s="75"/>
      <c r="O62" s="75"/>
      <c r="P62" s="75"/>
      <c r="Q62" s="75"/>
      <c r="R62" s="75"/>
      <c r="S62" s="75"/>
      <c r="T62" s="77"/>
      <c r="U62" s="75"/>
    </row>
    <row r="63" spans="1:21" s="2" customFormat="1" ht="36.75" customHeight="1">
      <c r="A63" s="25">
        <v>23</v>
      </c>
      <c r="B63" s="8" t="s">
        <v>11</v>
      </c>
      <c r="C63" s="207" t="s">
        <v>108</v>
      </c>
      <c r="D63" s="208"/>
      <c r="E63" s="209"/>
      <c r="F63" s="16" t="s">
        <v>2</v>
      </c>
      <c r="G63" s="110">
        <v>1053</v>
      </c>
      <c r="H63" s="46"/>
      <c r="I63" s="55">
        <f>G63*H63</f>
        <v>0</v>
      </c>
      <c r="L63" s="75"/>
      <c r="M63" s="75"/>
      <c r="N63" s="75"/>
      <c r="O63" s="75"/>
      <c r="P63" s="75"/>
      <c r="Q63" s="75"/>
      <c r="R63" s="75"/>
      <c r="S63" s="75"/>
      <c r="T63" s="77"/>
      <c r="U63" s="75"/>
    </row>
    <row r="64" spans="1:21" s="2" customFormat="1" ht="22.7" customHeight="1">
      <c r="A64" s="25">
        <v>24</v>
      </c>
      <c r="B64" s="8" t="s">
        <v>11</v>
      </c>
      <c r="C64" s="207" t="s">
        <v>107</v>
      </c>
      <c r="D64" s="208"/>
      <c r="E64" s="209"/>
      <c r="F64" s="16" t="s">
        <v>2</v>
      </c>
      <c r="G64" s="110">
        <v>1365</v>
      </c>
      <c r="H64" s="46"/>
      <c r="I64" s="55">
        <f>G64*H64</f>
        <v>0</v>
      </c>
      <c r="L64" s="75"/>
      <c r="M64" s="75"/>
      <c r="N64" s="75"/>
      <c r="O64" s="75"/>
      <c r="P64" s="75"/>
      <c r="Q64" s="75"/>
      <c r="R64" s="75"/>
      <c r="S64" s="75"/>
      <c r="T64" s="77"/>
      <c r="U64" s="75"/>
    </row>
    <row r="65" spans="1:21" s="2" customFormat="1" ht="22.7" customHeight="1">
      <c r="A65" s="25">
        <v>25</v>
      </c>
      <c r="B65" s="8" t="s">
        <v>11</v>
      </c>
      <c r="C65" s="207" t="s">
        <v>109</v>
      </c>
      <c r="D65" s="208"/>
      <c r="E65" s="209"/>
      <c r="F65" s="16" t="s">
        <v>2</v>
      </c>
      <c r="G65" s="110">
        <v>1037</v>
      </c>
      <c r="H65" s="46"/>
      <c r="I65" s="55">
        <f>G65*H65</f>
        <v>0</v>
      </c>
      <c r="L65" s="75"/>
      <c r="M65" s="75"/>
      <c r="N65" s="75"/>
      <c r="O65" s="75"/>
      <c r="P65" s="75"/>
      <c r="Q65" s="75"/>
      <c r="R65" s="75"/>
      <c r="S65" s="75"/>
      <c r="T65" s="77"/>
      <c r="U65" s="75"/>
    </row>
    <row r="66" spans="1:21" s="2" customFormat="1" ht="22.7" customHeight="1">
      <c r="A66" s="31" t="s">
        <v>263</v>
      </c>
      <c r="B66" s="82" t="s">
        <v>7</v>
      </c>
      <c r="C66" s="198" t="s">
        <v>64</v>
      </c>
      <c r="D66" s="198"/>
      <c r="E66" s="198"/>
      <c r="F66" s="82" t="s">
        <v>35</v>
      </c>
      <c r="G66" s="112" t="s">
        <v>35</v>
      </c>
      <c r="H66" s="45" t="s">
        <v>35</v>
      </c>
      <c r="I66" s="57" t="s">
        <v>35</v>
      </c>
      <c r="L66" s="75"/>
      <c r="M66" s="75"/>
      <c r="N66" s="75"/>
      <c r="O66" s="75"/>
      <c r="P66" s="75"/>
      <c r="Q66" s="75"/>
      <c r="R66" s="75"/>
      <c r="S66" s="75"/>
      <c r="T66" s="77"/>
      <c r="U66" s="75"/>
    </row>
    <row r="67" spans="1:21" s="2" customFormat="1" ht="45" customHeight="1">
      <c r="A67" s="25">
        <v>26</v>
      </c>
      <c r="B67" s="8" t="s">
        <v>11</v>
      </c>
      <c r="C67" s="207" t="s">
        <v>114</v>
      </c>
      <c r="D67" s="208"/>
      <c r="E67" s="209"/>
      <c r="F67" s="16" t="s">
        <v>100</v>
      </c>
      <c r="G67" s="110">
        <v>1</v>
      </c>
      <c r="H67" s="46"/>
      <c r="I67" s="55">
        <f t="shared" ref="I67:I72" si="0">G67*H67</f>
        <v>0</v>
      </c>
      <c r="L67" s="75"/>
      <c r="M67" s="75"/>
      <c r="N67" s="75"/>
      <c r="O67" s="75"/>
      <c r="P67" s="75"/>
      <c r="Q67" s="75"/>
      <c r="R67" s="75"/>
      <c r="S67" s="75"/>
      <c r="T67" s="77"/>
      <c r="U67" s="75"/>
    </row>
    <row r="68" spans="1:21" s="2" customFormat="1" ht="22.7" customHeight="1">
      <c r="A68" s="25">
        <f>A67+1</f>
        <v>27</v>
      </c>
      <c r="B68" s="8" t="s">
        <v>11</v>
      </c>
      <c r="C68" s="207" t="s">
        <v>115</v>
      </c>
      <c r="D68" s="208"/>
      <c r="E68" s="209"/>
      <c r="F68" s="16" t="s">
        <v>100</v>
      </c>
      <c r="G68" s="110">
        <v>4</v>
      </c>
      <c r="H68" s="46"/>
      <c r="I68" s="55">
        <f t="shared" si="0"/>
        <v>0</v>
      </c>
      <c r="L68" s="75"/>
      <c r="M68" s="75"/>
      <c r="N68" s="75"/>
      <c r="O68" s="75"/>
      <c r="P68" s="75"/>
      <c r="Q68" s="75"/>
      <c r="R68" s="75"/>
      <c r="S68" s="75"/>
      <c r="T68" s="77"/>
      <c r="U68" s="75"/>
    </row>
    <row r="69" spans="1:21" s="2" customFormat="1" ht="22.7" customHeight="1">
      <c r="A69" s="25">
        <f>A68+1</f>
        <v>28</v>
      </c>
      <c r="B69" s="8" t="s">
        <v>11</v>
      </c>
      <c r="C69" s="207" t="s">
        <v>116</v>
      </c>
      <c r="D69" s="208"/>
      <c r="E69" s="209"/>
      <c r="F69" s="16" t="s">
        <v>100</v>
      </c>
      <c r="G69" s="110">
        <v>4</v>
      </c>
      <c r="H69" s="46"/>
      <c r="I69" s="55">
        <f t="shared" si="0"/>
        <v>0</v>
      </c>
      <c r="L69" s="75"/>
      <c r="M69" s="75"/>
      <c r="N69" s="75"/>
      <c r="O69" s="75"/>
      <c r="P69" s="75"/>
      <c r="Q69" s="75"/>
      <c r="R69" s="75"/>
      <c r="S69" s="75"/>
      <c r="T69" s="77"/>
      <c r="U69" s="75"/>
    </row>
    <row r="70" spans="1:21" s="2" customFormat="1" ht="22.7" customHeight="1">
      <c r="A70" s="25">
        <f>A69+1</f>
        <v>29</v>
      </c>
      <c r="B70" s="8" t="s">
        <v>11</v>
      </c>
      <c r="C70" s="207" t="s">
        <v>117</v>
      </c>
      <c r="D70" s="208"/>
      <c r="E70" s="209"/>
      <c r="F70" s="16" t="s">
        <v>100</v>
      </c>
      <c r="G70" s="110">
        <v>5</v>
      </c>
      <c r="H70" s="46"/>
      <c r="I70" s="55">
        <f t="shared" si="0"/>
        <v>0</v>
      </c>
      <c r="L70" s="75"/>
      <c r="M70" s="75"/>
      <c r="N70" s="75"/>
      <c r="O70" s="75"/>
      <c r="P70" s="75"/>
      <c r="Q70" s="75"/>
      <c r="R70" s="75"/>
      <c r="S70" s="75"/>
      <c r="T70" s="77"/>
      <c r="U70" s="75"/>
    </row>
    <row r="71" spans="1:21" s="2" customFormat="1" ht="22.7" customHeight="1">
      <c r="A71" s="25">
        <f>A70+1</f>
        <v>30</v>
      </c>
      <c r="B71" s="8" t="s">
        <v>11</v>
      </c>
      <c r="C71" s="207" t="s">
        <v>118</v>
      </c>
      <c r="D71" s="208"/>
      <c r="E71" s="209"/>
      <c r="F71" s="16" t="s">
        <v>100</v>
      </c>
      <c r="G71" s="110">
        <v>3</v>
      </c>
      <c r="H71" s="46"/>
      <c r="I71" s="55">
        <f t="shared" si="0"/>
        <v>0</v>
      </c>
      <c r="L71" s="75"/>
      <c r="M71" s="75"/>
      <c r="N71" s="75"/>
      <c r="O71" s="75"/>
      <c r="P71" s="75"/>
      <c r="Q71" s="75"/>
      <c r="R71" s="75"/>
      <c r="S71" s="75"/>
      <c r="T71" s="77"/>
      <c r="U71" s="75"/>
    </row>
    <row r="72" spans="1:21" s="2" customFormat="1" ht="22.7" customHeight="1">
      <c r="A72" s="25">
        <f>A71+1</f>
        <v>31</v>
      </c>
      <c r="B72" s="8" t="s">
        <v>11</v>
      </c>
      <c r="C72" s="207" t="s">
        <v>120</v>
      </c>
      <c r="D72" s="208"/>
      <c r="E72" s="209"/>
      <c r="F72" s="16" t="s">
        <v>100</v>
      </c>
      <c r="G72" s="110">
        <v>1</v>
      </c>
      <c r="H72" s="46"/>
      <c r="I72" s="55">
        <f t="shared" si="0"/>
        <v>0</v>
      </c>
      <c r="L72" s="75"/>
      <c r="M72" s="75"/>
      <c r="N72" s="75"/>
      <c r="O72" s="75"/>
      <c r="P72" s="75"/>
      <c r="Q72" s="75"/>
      <c r="R72" s="75"/>
      <c r="S72" s="75"/>
      <c r="T72" s="77"/>
      <c r="U72" s="75"/>
    </row>
    <row r="73" spans="1:21" s="2" customFormat="1" ht="16.5" customHeight="1">
      <c r="A73" s="31" t="s">
        <v>35</v>
      </c>
      <c r="B73" s="82" t="s">
        <v>7</v>
      </c>
      <c r="C73" s="198" t="s">
        <v>98</v>
      </c>
      <c r="D73" s="198"/>
      <c r="E73" s="198"/>
      <c r="F73" s="82" t="s">
        <v>35</v>
      </c>
      <c r="G73" s="112" t="s">
        <v>35</v>
      </c>
      <c r="H73" s="45" t="s">
        <v>35</v>
      </c>
      <c r="I73" s="57" t="s">
        <v>35</v>
      </c>
      <c r="L73" s="75"/>
      <c r="M73" s="75"/>
      <c r="N73" s="75"/>
      <c r="O73" s="75"/>
      <c r="P73" s="75"/>
      <c r="Q73" s="75"/>
      <c r="R73" s="75"/>
      <c r="S73" s="75"/>
      <c r="T73" s="75"/>
      <c r="U73" s="75"/>
    </row>
    <row r="74" spans="1:21" s="2" customFormat="1" ht="34.5" customHeight="1">
      <c r="A74" s="25">
        <v>32</v>
      </c>
      <c r="B74" s="8" t="s">
        <v>57</v>
      </c>
      <c r="C74" s="207" t="s">
        <v>209</v>
      </c>
      <c r="D74" s="208"/>
      <c r="E74" s="209"/>
      <c r="F74" s="16" t="s">
        <v>51</v>
      </c>
      <c r="G74" s="110">
        <v>1</v>
      </c>
      <c r="H74" s="46"/>
      <c r="I74" s="55">
        <f>G74*H74</f>
        <v>0</v>
      </c>
      <c r="L74" s="75"/>
      <c r="M74" s="75"/>
      <c r="N74" s="75"/>
      <c r="O74" s="75"/>
      <c r="P74" s="75"/>
      <c r="Q74" s="75"/>
      <c r="R74" s="75"/>
      <c r="S74" s="75"/>
      <c r="T74" s="75"/>
      <c r="U74" s="75"/>
    </row>
    <row r="75" spans="1:21" s="2" customFormat="1" ht="31.7" customHeight="1">
      <c r="A75" s="25">
        <v>33</v>
      </c>
      <c r="B75" s="8" t="s">
        <v>11</v>
      </c>
      <c r="C75" s="207" t="s">
        <v>119</v>
      </c>
      <c r="D75" s="208"/>
      <c r="E75" s="209"/>
      <c r="F75" s="16" t="s">
        <v>51</v>
      </c>
      <c r="G75" s="110">
        <v>1</v>
      </c>
      <c r="H75" s="46"/>
      <c r="I75" s="55">
        <f>G75*H75</f>
        <v>0</v>
      </c>
      <c r="L75" s="75"/>
      <c r="M75" s="75"/>
      <c r="N75" s="75"/>
      <c r="O75" s="75"/>
      <c r="P75" s="75"/>
      <c r="Q75" s="75"/>
      <c r="R75" s="75"/>
      <c r="S75" s="75"/>
      <c r="T75" s="75"/>
      <c r="U75" s="75"/>
    </row>
    <row r="76" spans="1:21" s="2" customFormat="1" ht="35.450000000000003" customHeight="1">
      <c r="A76" s="25">
        <v>34</v>
      </c>
      <c r="B76" s="8" t="s">
        <v>11</v>
      </c>
      <c r="C76" s="83" t="s">
        <v>207</v>
      </c>
      <c r="D76" s="84"/>
      <c r="E76" s="85"/>
      <c r="F76" s="16" t="s">
        <v>3</v>
      </c>
      <c r="G76" s="110">
        <v>50</v>
      </c>
      <c r="H76" s="46"/>
      <c r="I76" s="55">
        <f>G76*H76</f>
        <v>0</v>
      </c>
      <c r="L76" s="75"/>
      <c r="M76" s="75"/>
      <c r="N76" s="75"/>
      <c r="O76" s="75"/>
      <c r="P76" s="75"/>
      <c r="Q76" s="75"/>
      <c r="R76" s="75"/>
      <c r="S76" s="75"/>
      <c r="T76" s="75"/>
      <c r="U76" s="75"/>
    </row>
    <row r="77" spans="1:21" s="2" customFormat="1" ht="17.45" customHeight="1">
      <c r="A77" s="31" t="s">
        <v>25</v>
      </c>
      <c r="B77" s="82" t="s">
        <v>7</v>
      </c>
      <c r="C77" s="198" t="s">
        <v>139</v>
      </c>
      <c r="D77" s="198"/>
      <c r="E77" s="198"/>
      <c r="F77" s="82" t="s">
        <v>35</v>
      </c>
      <c r="G77" s="112" t="s">
        <v>35</v>
      </c>
      <c r="H77" s="45" t="s">
        <v>35</v>
      </c>
      <c r="I77" s="57" t="s">
        <v>35</v>
      </c>
      <c r="L77" s="75"/>
      <c r="M77" s="75"/>
      <c r="N77" s="75"/>
      <c r="O77" s="75"/>
      <c r="P77" s="75"/>
      <c r="Q77" s="75"/>
      <c r="R77" s="75"/>
      <c r="S77" s="75"/>
      <c r="T77" s="75"/>
      <c r="U77" s="75"/>
    </row>
    <row r="78" spans="1:21" s="2" customFormat="1" ht="41.25" customHeight="1">
      <c r="A78" s="25">
        <v>35</v>
      </c>
      <c r="B78" s="8" t="s">
        <v>11</v>
      </c>
      <c r="C78" s="207" t="s">
        <v>275</v>
      </c>
      <c r="D78" s="210"/>
      <c r="E78" s="211"/>
      <c r="F78" s="16" t="s">
        <v>51</v>
      </c>
      <c r="G78" s="110">
        <v>1</v>
      </c>
      <c r="H78" s="46"/>
      <c r="I78" s="55">
        <f>G78*H78</f>
        <v>0</v>
      </c>
      <c r="L78" s="75"/>
      <c r="M78" s="75"/>
      <c r="N78" s="75"/>
      <c r="O78" s="75"/>
      <c r="P78" s="75"/>
      <c r="Q78" s="75"/>
      <c r="R78" s="75"/>
      <c r="S78" s="75"/>
      <c r="T78" s="75"/>
      <c r="U78" s="75"/>
    </row>
    <row r="79" spans="1:21" s="2" customFormat="1" ht="31.7" customHeight="1">
      <c r="A79" s="25">
        <v>36</v>
      </c>
      <c r="B79" s="8" t="s">
        <v>11</v>
      </c>
      <c r="C79" s="83" t="s">
        <v>254</v>
      </c>
      <c r="D79" s="86"/>
      <c r="E79" s="87"/>
      <c r="F79" s="16" t="s">
        <v>51</v>
      </c>
      <c r="G79" s="110">
        <v>1</v>
      </c>
      <c r="H79" s="46"/>
      <c r="I79" s="55">
        <f>G79*H79</f>
        <v>0</v>
      </c>
      <c r="L79" s="75"/>
      <c r="M79" s="75"/>
      <c r="N79" s="75"/>
      <c r="O79" s="75"/>
      <c r="P79" s="75"/>
      <c r="Q79" s="75"/>
      <c r="R79" s="75"/>
      <c r="S79" s="75"/>
      <c r="T79" s="75"/>
      <c r="U79" s="75"/>
    </row>
    <row r="80" spans="1:21" s="5" customFormat="1" ht="20.25" customHeight="1">
      <c r="A80" s="39" t="s">
        <v>31</v>
      </c>
      <c r="B80" s="82" t="s">
        <v>7</v>
      </c>
      <c r="C80" s="198" t="s">
        <v>52</v>
      </c>
      <c r="D80" s="198"/>
      <c r="E80" s="198"/>
      <c r="F80" s="82" t="s">
        <v>35</v>
      </c>
      <c r="G80" s="112" t="s">
        <v>35</v>
      </c>
      <c r="H80" s="45" t="s">
        <v>35</v>
      </c>
      <c r="I80" s="57" t="s">
        <v>35</v>
      </c>
      <c r="J80" s="14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spans="1:21" s="5" customFormat="1" ht="33.75" customHeight="1">
      <c r="A81" s="7">
        <v>37</v>
      </c>
      <c r="B81" s="8" t="s">
        <v>12</v>
      </c>
      <c r="C81" s="197" t="s">
        <v>247</v>
      </c>
      <c r="D81" s="197"/>
      <c r="E81" s="197"/>
      <c r="F81" s="16" t="s">
        <v>1</v>
      </c>
      <c r="G81" s="113">
        <v>1056</v>
      </c>
      <c r="H81" s="46"/>
      <c r="I81" s="58">
        <f>G81*H81</f>
        <v>0</v>
      </c>
      <c r="J81" s="14"/>
      <c r="L81" s="76"/>
      <c r="M81" s="76"/>
      <c r="N81" s="76"/>
      <c r="O81" s="76"/>
      <c r="P81" s="75"/>
      <c r="Q81" s="75"/>
      <c r="R81" s="75"/>
      <c r="S81" s="75"/>
      <c r="T81" s="79"/>
      <c r="U81" s="76"/>
    </row>
    <row r="82" spans="1:21" s="5" customFormat="1" ht="44.45" customHeight="1">
      <c r="A82" s="7">
        <v>38</v>
      </c>
      <c r="B82" s="8" t="s">
        <v>12</v>
      </c>
      <c r="C82" s="197" t="s">
        <v>234</v>
      </c>
      <c r="D82" s="197"/>
      <c r="E82" s="197"/>
      <c r="F82" s="16" t="s">
        <v>1</v>
      </c>
      <c r="G82" s="110">
        <v>3203</v>
      </c>
      <c r="H82" s="46"/>
      <c r="I82" s="58">
        <f>G82*H82</f>
        <v>0</v>
      </c>
      <c r="J82" s="14"/>
      <c r="L82" s="76"/>
      <c r="M82" s="76"/>
      <c r="N82" s="76"/>
      <c r="O82" s="76"/>
      <c r="P82" s="75"/>
      <c r="Q82" s="75"/>
      <c r="R82" s="75"/>
      <c r="S82" s="75"/>
      <c r="T82" s="77"/>
      <c r="U82" s="76"/>
    </row>
    <row r="83" spans="1:21" s="5" customFormat="1" ht="32.25" customHeight="1">
      <c r="A83" s="40">
        <v>39</v>
      </c>
      <c r="B83" s="8" t="s">
        <v>12</v>
      </c>
      <c r="C83" s="197" t="s">
        <v>235</v>
      </c>
      <c r="D83" s="197"/>
      <c r="E83" s="197"/>
      <c r="F83" s="16" t="s">
        <v>1</v>
      </c>
      <c r="G83" s="110">
        <f>SUM(D84:D93)</f>
        <v>2098.19</v>
      </c>
      <c r="H83" s="46"/>
      <c r="I83" s="55">
        <f>H83*G83</f>
        <v>0</v>
      </c>
      <c r="J83" s="14"/>
      <c r="L83" s="76"/>
      <c r="M83" s="76"/>
      <c r="N83" s="76"/>
      <c r="O83" s="76"/>
      <c r="P83" s="76"/>
      <c r="Q83" s="76"/>
      <c r="R83" s="76"/>
      <c r="S83" s="76"/>
      <c r="T83" s="76"/>
      <c r="U83" s="76"/>
    </row>
    <row r="84" spans="1:21" s="5" customFormat="1" ht="32.25" customHeight="1">
      <c r="A84" s="40" t="s">
        <v>35</v>
      </c>
      <c r="B84" s="16" t="s">
        <v>35</v>
      </c>
      <c r="C84" s="9" t="s">
        <v>245</v>
      </c>
      <c r="D84" s="10">
        <f>245*0.21</f>
        <v>51.449999999999996</v>
      </c>
      <c r="E84" s="9" t="s">
        <v>1</v>
      </c>
      <c r="F84" s="16" t="s">
        <v>35</v>
      </c>
      <c r="G84" s="110" t="s">
        <v>35</v>
      </c>
      <c r="H84" s="25" t="s">
        <v>35</v>
      </c>
      <c r="I84" s="55" t="s">
        <v>35</v>
      </c>
      <c r="J84" s="14"/>
      <c r="L84" s="76"/>
      <c r="M84" s="76"/>
      <c r="N84" s="76"/>
      <c r="O84" s="76"/>
      <c r="P84" s="76"/>
      <c r="Q84" s="76"/>
      <c r="R84" s="76"/>
      <c r="S84" s="76"/>
      <c r="T84" s="76"/>
      <c r="U84" s="76"/>
    </row>
    <row r="85" spans="1:21" s="5" customFormat="1" ht="32.25" customHeight="1">
      <c r="A85" s="40" t="s">
        <v>35</v>
      </c>
      <c r="B85" s="16" t="s">
        <v>35</v>
      </c>
      <c r="C85" s="9" t="s">
        <v>244</v>
      </c>
      <c r="D85" s="10">
        <v>72</v>
      </c>
      <c r="E85" s="9" t="s">
        <v>1</v>
      </c>
      <c r="F85" s="16" t="s">
        <v>35</v>
      </c>
      <c r="G85" s="110" t="s">
        <v>35</v>
      </c>
      <c r="H85" s="25" t="s">
        <v>35</v>
      </c>
      <c r="I85" s="55" t="s">
        <v>35</v>
      </c>
      <c r="J85" s="14"/>
      <c r="L85" s="76"/>
      <c r="M85" s="76"/>
      <c r="N85" s="76"/>
      <c r="O85" s="76"/>
      <c r="P85" s="76"/>
      <c r="Q85" s="76"/>
      <c r="R85" s="76"/>
      <c r="S85" s="76"/>
      <c r="T85" s="76"/>
      <c r="U85" s="76"/>
    </row>
    <row r="86" spans="1:21" s="5" customFormat="1" ht="32.25" customHeight="1">
      <c r="A86" s="40" t="s">
        <v>35</v>
      </c>
      <c r="B86" s="16" t="s">
        <v>35</v>
      </c>
      <c r="C86" s="9" t="s">
        <v>243</v>
      </c>
      <c r="D86" s="10">
        <f>60*0.21</f>
        <v>12.6</v>
      </c>
      <c r="E86" s="9" t="s">
        <v>1</v>
      </c>
      <c r="F86" s="16" t="s">
        <v>35</v>
      </c>
      <c r="G86" s="110" t="s">
        <v>35</v>
      </c>
      <c r="H86" s="25" t="s">
        <v>35</v>
      </c>
      <c r="I86" s="55" t="s">
        <v>35</v>
      </c>
      <c r="J86" s="14"/>
      <c r="L86" s="76"/>
      <c r="M86" s="76"/>
      <c r="N86" s="76"/>
      <c r="O86" s="76"/>
      <c r="P86" s="76"/>
      <c r="Q86" s="76"/>
      <c r="R86" s="76"/>
      <c r="S86" s="76"/>
      <c r="T86" s="76"/>
      <c r="U86" s="76"/>
    </row>
    <row r="87" spans="1:21" s="5" customFormat="1" ht="32.25" customHeight="1">
      <c r="A87" s="40" t="s">
        <v>35</v>
      </c>
      <c r="B87" s="16" t="s">
        <v>35</v>
      </c>
      <c r="C87" s="9" t="s">
        <v>242</v>
      </c>
      <c r="D87" s="10">
        <f>170*0.21</f>
        <v>35.699999999999996</v>
      </c>
      <c r="E87" s="9" t="s">
        <v>1</v>
      </c>
      <c r="F87" s="16" t="s">
        <v>35</v>
      </c>
      <c r="G87" s="110" t="s">
        <v>35</v>
      </c>
      <c r="H87" s="25" t="s">
        <v>35</v>
      </c>
      <c r="I87" s="55" t="s">
        <v>35</v>
      </c>
      <c r="J87" s="14"/>
      <c r="L87" s="76"/>
      <c r="M87" s="76"/>
      <c r="N87" s="76"/>
      <c r="O87" s="76"/>
      <c r="P87" s="76"/>
      <c r="Q87" s="76"/>
      <c r="R87" s="76"/>
      <c r="S87" s="76"/>
      <c r="T87" s="76"/>
      <c r="U87" s="76"/>
    </row>
    <row r="88" spans="1:21" s="5" customFormat="1" ht="32.25" customHeight="1">
      <c r="A88" s="40" t="s">
        <v>35</v>
      </c>
      <c r="B88" s="16" t="s">
        <v>35</v>
      </c>
      <c r="C88" s="9" t="s">
        <v>251</v>
      </c>
      <c r="D88" s="10">
        <f>430*0.43</f>
        <v>184.9</v>
      </c>
      <c r="E88" s="9" t="s">
        <v>1</v>
      </c>
      <c r="F88" s="16" t="s">
        <v>35</v>
      </c>
      <c r="G88" s="110" t="s">
        <v>35</v>
      </c>
      <c r="H88" s="25" t="s">
        <v>35</v>
      </c>
      <c r="I88" s="55" t="s">
        <v>35</v>
      </c>
      <c r="J88" s="14"/>
      <c r="L88" s="76"/>
      <c r="M88" s="76"/>
      <c r="N88" s="76"/>
      <c r="O88" s="76"/>
      <c r="P88" s="76"/>
      <c r="Q88" s="76"/>
      <c r="R88" s="76"/>
      <c r="S88" s="76"/>
      <c r="T88" s="76"/>
      <c r="U88" s="76"/>
    </row>
    <row r="89" spans="1:21" s="5" customFormat="1" ht="30.2" customHeight="1">
      <c r="A89" s="40" t="s">
        <v>35</v>
      </c>
      <c r="B89" s="16" t="s">
        <v>35</v>
      </c>
      <c r="C89" s="9" t="s">
        <v>246</v>
      </c>
      <c r="D89" s="10">
        <f>75*0.3+187*0.56+300*0.3</f>
        <v>217.22000000000003</v>
      </c>
      <c r="E89" s="9" t="s">
        <v>1</v>
      </c>
      <c r="F89" s="16" t="s">
        <v>35</v>
      </c>
      <c r="G89" s="110" t="s">
        <v>35</v>
      </c>
      <c r="H89" s="25" t="s">
        <v>35</v>
      </c>
      <c r="I89" s="55" t="s">
        <v>35</v>
      </c>
      <c r="J89" s="14"/>
      <c r="L89" s="76"/>
      <c r="M89" s="76"/>
      <c r="N89" s="76"/>
      <c r="O89" s="76"/>
      <c r="P89" s="76"/>
      <c r="Q89" s="76"/>
      <c r="R89" s="76"/>
      <c r="S89" s="76"/>
      <c r="T89" s="76"/>
      <c r="U89" s="76"/>
    </row>
    <row r="90" spans="1:21" s="5" customFormat="1" ht="30.2" customHeight="1">
      <c r="A90" s="40" t="s">
        <v>35</v>
      </c>
      <c r="B90" s="16" t="s">
        <v>35</v>
      </c>
      <c r="C90" s="9" t="s">
        <v>252</v>
      </c>
      <c r="D90" s="10">
        <f>950*0.21</f>
        <v>199.5</v>
      </c>
      <c r="E90" s="9" t="s">
        <v>1</v>
      </c>
      <c r="F90" s="16" t="s">
        <v>35</v>
      </c>
      <c r="G90" s="110" t="s">
        <v>35</v>
      </c>
      <c r="H90" s="25" t="s">
        <v>35</v>
      </c>
      <c r="I90" s="55" t="s">
        <v>35</v>
      </c>
      <c r="J90" s="14"/>
      <c r="L90" s="76"/>
      <c r="M90" s="76"/>
      <c r="N90" s="76"/>
      <c r="O90" s="76"/>
      <c r="P90" s="76"/>
      <c r="Q90" s="76"/>
      <c r="R90" s="76"/>
      <c r="S90" s="76"/>
      <c r="T90" s="76"/>
      <c r="U90" s="76"/>
    </row>
    <row r="91" spans="1:21" s="5" customFormat="1" ht="30.2" customHeight="1">
      <c r="A91" s="40" t="s">
        <v>35</v>
      </c>
      <c r="B91" s="16" t="s">
        <v>35</v>
      </c>
      <c r="C91" s="9" t="s">
        <v>241</v>
      </c>
      <c r="D91" s="10">
        <f>700*0.56</f>
        <v>392.00000000000006</v>
      </c>
      <c r="E91" s="9" t="s">
        <v>1</v>
      </c>
      <c r="F91" s="16" t="s">
        <v>35</v>
      </c>
      <c r="G91" s="110" t="s">
        <v>35</v>
      </c>
      <c r="H91" s="25" t="s">
        <v>35</v>
      </c>
      <c r="I91" s="55" t="s">
        <v>35</v>
      </c>
      <c r="J91" s="14"/>
      <c r="L91" s="76"/>
      <c r="M91" s="76"/>
      <c r="N91" s="76"/>
      <c r="O91" s="76"/>
      <c r="P91" s="76"/>
      <c r="Q91" s="76"/>
      <c r="R91" s="76"/>
      <c r="S91" s="76"/>
      <c r="T91" s="76"/>
      <c r="U91" s="76"/>
    </row>
    <row r="92" spans="1:21" s="5" customFormat="1" ht="32.25" customHeight="1">
      <c r="A92" s="40" t="s">
        <v>35</v>
      </c>
      <c r="B92" s="16" t="s">
        <v>35</v>
      </c>
      <c r="C92" s="9" t="s">
        <v>240</v>
      </c>
      <c r="D92" s="10">
        <f>200*0.21</f>
        <v>42</v>
      </c>
      <c r="E92" s="9" t="s">
        <v>1</v>
      </c>
      <c r="F92" s="16" t="s">
        <v>35</v>
      </c>
      <c r="G92" s="110" t="s">
        <v>35</v>
      </c>
      <c r="H92" s="25" t="s">
        <v>35</v>
      </c>
      <c r="I92" s="55" t="s">
        <v>35</v>
      </c>
      <c r="J92" s="14"/>
      <c r="L92" s="76"/>
      <c r="M92" s="76"/>
      <c r="N92" s="76"/>
      <c r="O92" s="76"/>
      <c r="P92" s="76"/>
      <c r="Q92" s="76"/>
      <c r="R92" s="76"/>
      <c r="S92" s="76"/>
      <c r="T92" s="76"/>
      <c r="U92" s="76"/>
    </row>
    <row r="93" spans="1:21" s="5" customFormat="1" ht="30.75" customHeight="1">
      <c r="A93" s="40" t="s">
        <v>35</v>
      </c>
      <c r="B93" s="16" t="s">
        <v>35</v>
      </c>
      <c r="C93" s="9" t="s">
        <v>239</v>
      </c>
      <c r="D93" s="10">
        <f>4242*0.21</f>
        <v>890.81999999999994</v>
      </c>
      <c r="E93" s="9" t="s">
        <v>1</v>
      </c>
      <c r="F93" s="16" t="s">
        <v>35</v>
      </c>
      <c r="G93" s="110" t="s">
        <v>35</v>
      </c>
      <c r="H93" s="25" t="s">
        <v>35</v>
      </c>
      <c r="I93" s="55" t="s">
        <v>35</v>
      </c>
      <c r="J93" s="14"/>
      <c r="L93" s="76"/>
      <c r="M93" s="76"/>
      <c r="N93" s="76"/>
      <c r="O93" s="76"/>
      <c r="P93" s="76"/>
      <c r="Q93" s="76"/>
      <c r="R93" s="76"/>
      <c r="S93" s="76"/>
      <c r="T93" s="76"/>
      <c r="U93" s="76"/>
    </row>
    <row r="94" spans="1:21" s="2" customFormat="1" ht="34.5" customHeight="1">
      <c r="A94" s="7">
        <v>40</v>
      </c>
      <c r="B94" s="8" t="s">
        <v>12</v>
      </c>
      <c r="C94" s="197" t="s">
        <v>49</v>
      </c>
      <c r="D94" s="197"/>
      <c r="E94" s="197"/>
      <c r="F94" s="16" t="s">
        <v>1</v>
      </c>
      <c r="G94" s="110">
        <v>5192</v>
      </c>
      <c r="H94" s="46"/>
      <c r="I94" s="58">
        <f>G94*H94</f>
        <v>0</v>
      </c>
    </row>
    <row r="95" spans="1:21" s="5" customFormat="1" ht="21.75" customHeight="1">
      <c r="A95" s="39" t="s">
        <v>32</v>
      </c>
      <c r="B95" s="82" t="s">
        <v>7</v>
      </c>
      <c r="C95" s="198" t="s">
        <v>48</v>
      </c>
      <c r="D95" s="198"/>
      <c r="E95" s="198"/>
      <c r="F95" s="82" t="s">
        <v>35</v>
      </c>
      <c r="G95" s="112" t="s">
        <v>35</v>
      </c>
      <c r="H95" s="45" t="s">
        <v>35</v>
      </c>
      <c r="I95" s="57" t="s">
        <v>35</v>
      </c>
      <c r="J95" s="14">
        <f>SUM(I82:I94)</f>
        <v>0</v>
      </c>
    </row>
    <row r="96" spans="1:21" s="2" customFormat="1" ht="45" customHeight="1">
      <c r="A96" s="7">
        <v>41</v>
      </c>
      <c r="B96" s="8" t="s">
        <v>12</v>
      </c>
      <c r="C96" s="197" t="s">
        <v>46</v>
      </c>
      <c r="D96" s="197"/>
      <c r="E96" s="197"/>
      <c r="F96" s="16" t="s">
        <v>3</v>
      </c>
      <c r="G96" s="110">
        <f>G97+G101+G110+G111+G117</f>
        <v>17471.05</v>
      </c>
      <c r="H96" s="46"/>
      <c r="I96" s="58">
        <f>G96*H96</f>
        <v>0</v>
      </c>
    </row>
    <row r="97" spans="1:11" s="2" customFormat="1" ht="45" customHeight="1">
      <c r="A97" s="7">
        <v>42</v>
      </c>
      <c r="B97" s="8" t="s">
        <v>13</v>
      </c>
      <c r="C97" s="197" t="s">
        <v>143</v>
      </c>
      <c r="D97" s="197"/>
      <c r="E97" s="197"/>
      <c r="F97" s="16" t="s">
        <v>3</v>
      </c>
      <c r="G97" s="110">
        <f>SUM(D98:D100)</f>
        <v>480.25</v>
      </c>
      <c r="H97" s="46"/>
      <c r="I97" s="58">
        <f>G97*H97</f>
        <v>0</v>
      </c>
    </row>
    <row r="98" spans="1:11" s="2" customFormat="1" ht="26.45" customHeight="1">
      <c r="A98" s="40" t="s">
        <v>35</v>
      </c>
      <c r="B98" s="16" t="s">
        <v>35</v>
      </c>
      <c r="C98" s="9" t="s">
        <v>138</v>
      </c>
      <c r="D98" s="11">
        <f>G173</f>
        <v>365</v>
      </c>
      <c r="E98" s="9" t="s">
        <v>3</v>
      </c>
      <c r="F98" s="16" t="s">
        <v>35</v>
      </c>
      <c r="G98" s="110" t="s">
        <v>35</v>
      </c>
      <c r="H98" s="46" t="s">
        <v>35</v>
      </c>
      <c r="I98" s="55" t="s">
        <v>35</v>
      </c>
    </row>
    <row r="99" spans="1:11" s="2" customFormat="1" ht="30.75" customHeight="1">
      <c r="A99" s="40" t="s">
        <v>35</v>
      </c>
      <c r="B99" s="16" t="s">
        <v>35</v>
      </c>
      <c r="C99" s="9" t="s">
        <v>144</v>
      </c>
      <c r="D99" s="11">
        <f>95*(0.15+0.15+0.15)</f>
        <v>42.749999999999993</v>
      </c>
      <c r="E99" s="63" t="s">
        <v>3</v>
      </c>
      <c r="F99" s="16" t="s">
        <v>35</v>
      </c>
      <c r="G99" s="110" t="s">
        <v>35</v>
      </c>
      <c r="H99" s="46" t="s">
        <v>35</v>
      </c>
      <c r="I99" s="55" t="s">
        <v>35</v>
      </c>
    </row>
    <row r="100" spans="1:11" s="2" customFormat="1" ht="30.75" customHeight="1">
      <c r="A100" s="40" t="s">
        <v>35</v>
      </c>
      <c r="B100" s="16" t="s">
        <v>35</v>
      </c>
      <c r="C100" s="9" t="s">
        <v>145</v>
      </c>
      <c r="D100" s="11">
        <f>145*(0.2+0.15+0.15)</f>
        <v>72.5</v>
      </c>
      <c r="E100" s="63" t="s">
        <v>3</v>
      </c>
      <c r="F100" s="16" t="s">
        <v>35</v>
      </c>
      <c r="G100" s="110" t="s">
        <v>35</v>
      </c>
      <c r="H100" s="46" t="s">
        <v>35</v>
      </c>
      <c r="I100" s="55" t="s">
        <v>35</v>
      </c>
    </row>
    <row r="101" spans="1:11" s="2" customFormat="1" ht="48.2" customHeight="1">
      <c r="A101" s="7">
        <v>43</v>
      </c>
      <c r="B101" s="8" t="s">
        <v>13</v>
      </c>
      <c r="C101" s="197" t="s">
        <v>137</v>
      </c>
      <c r="D101" s="197"/>
      <c r="E101" s="197"/>
      <c r="F101" s="64" t="s">
        <v>3</v>
      </c>
      <c r="G101" s="110">
        <f>SUM(D102:D109)</f>
        <v>10199.799999999999</v>
      </c>
      <c r="H101" s="46"/>
      <c r="I101" s="55">
        <f>G101*H101</f>
        <v>0</v>
      </c>
      <c r="K101" s="6"/>
    </row>
    <row r="102" spans="1:11" s="2" customFormat="1" ht="39.200000000000003" customHeight="1">
      <c r="A102" s="40" t="s">
        <v>35</v>
      </c>
      <c r="B102" s="16" t="s">
        <v>35</v>
      </c>
      <c r="C102" s="74" t="s">
        <v>303</v>
      </c>
      <c r="D102" s="72">
        <f>(0.15+0.2+0.15)*(3252-145)+(0.15+0.15+0.15)*(270)</f>
        <v>1675</v>
      </c>
      <c r="E102" s="24" t="s">
        <v>3</v>
      </c>
      <c r="F102" s="16" t="s">
        <v>35</v>
      </c>
      <c r="G102" s="110" t="s">
        <v>35</v>
      </c>
      <c r="H102" s="46" t="s">
        <v>35</v>
      </c>
      <c r="I102" s="55" t="s">
        <v>35</v>
      </c>
      <c r="K102" s="6"/>
    </row>
    <row r="103" spans="1:11" s="2" customFormat="1" ht="22.7" customHeight="1">
      <c r="A103" s="40" t="s">
        <v>35</v>
      </c>
      <c r="B103" s="16" t="s">
        <v>35</v>
      </c>
      <c r="C103" s="9" t="s">
        <v>163</v>
      </c>
      <c r="D103" s="11">
        <v>3031</v>
      </c>
      <c r="E103" s="24" t="s">
        <v>3</v>
      </c>
      <c r="F103" s="16" t="s">
        <v>35</v>
      </c>
      <c r="G103" s="110" t="s">
        <v>35</v>
      </c>
      <c r="H103" s="46" t="s">
        <v>35</v>
      </c>
      <c r="I103" s="55" t="s">
        <v>35</v>
      </c>
      <c r="K103" s="6"/>
    </row>
    <row r="104" spans="1:11" s="2" customFormat="1" ht="22.7" customHeight="1">
      <c r="A104" s="40" t="s">
        <v>35</v>
      </c>
      <c r="B104" s="16" t="s">
        <v>35</v>
      </c>
      <c r="C104" s="9" t="s">
        <v>164</v>
      </c>
      <c r="D104" s="11">
        <v>1330</v>
      </c>
      <c r="E104" s="24" t="s">
        <v>3</v>
      </c>
      <c r="F104" s="16" t="s">
        <v>35</v>
      </c>
      <c r="G104" s="110" t="s">
        <v>35</v>
      </c>
      <c r="H104" s="46" t="s">
        <v>35</v>
      </c>
      <c r="I104" s="55" t="s">
        <v>35</v>
      </c>
      <c r="K104" s="6"/>
    </row>
    <row r="105" spans="1:11" s="2" customFormat="1" ht="22.7" customHeight="1">
      <c r="A105" s="40" t="s">
        <v>35</v>
      </c>
      <c r="B105" s="16" t="s">
        <v>35</v>
      </c>
      <c r="C105" s="9" t="s">
        <v>140</v>
      </c>
      <c r="D105" s="32">
        <v>223</v>
      </c>
      <c r="E105" s="24" t="s">
        <v>3</v>
      </c>
      <c r="F105" s="16" t="s">
        <v>35</v>
      </c>
      <c r="G105" s="110" t="s">
        <v>35</v>
      </c>
      <c r="H105" s="46" t="s">
        <v>35</v>
      </c>
      <c r="I105" s="55" t="s">
        <v>35</v>
      </c>
      <c r="K105" s="6"/>
    </row>
    <row r="106" spans="1:11" s="2" customFormat="1" ht="37.5" customHeight="1">
      <c r="A106" s="40" t="s">
        <v>35</v>
      </c>
      <c r="B106" s="16" t="s">
        <v>35</v>
      </c>
      <c r="C106" s="9" t="s">
        <v>298</v>
      </c>
      <c r="D106" s="11">
        <f>(0.4*  2650 +0.18*360)</f>
        <v>1124.8</v>
      </c>
      <c r="E106" s="24" t="s">
        <v>3</v>
      </c>
      <c r="F106" s="16" t="s">
        <v>35</v>
      </c>
      <c r="G106" s="110" t="s">
        <v>35</v>
      </c>
      <c r="H106" s="46" t="s">
        <v>35</v>
      </c>
      <c r="I106" s="55" t="s">
        <v>35</v>
      </c>
      <c r="K106" s="6"/>
    </row>
    <row r="107" spans="1:11" s="2" customFormat="1" ht="22.7" customHeight="1">
      <c r="A107" s="40" t="s">
        <v>35</v>
      </c>
      <c r="B107" s="16" t="s">
        <v>35</v>
      </c>
      <c r="C107" s="9" t="s">
        <v>146</v>
      </c>
      <c r="D107" s="11">
        <v>936</v>
      </c>
      <c r="E107" s="24" t="s">
        <v>3</v>
      </c>
      <c r="F107" s="16" t="s">
        <v>35</v>
      </c>
      <c r="G107" s="110" t="s">
        <v>35</v>
      </c>
      <c r="H107" s="46" t="s">
        <v>35</v>
      </c>
      <c r="I107" s="55" t="s">
        <v>35</v>
      </c>
      <c r="K107" s="6"/>
    </row>
    <row r="108" spans="1:11" s="2" customFormat="1" ht="22.7" customHeight="1">
      <c r="A108" s="40" t="s">
        <v>35</v>
      </c>
      <c r="B108" s="16" t="s">
        <v>35</v>
      </c>
      <c r="C108" s="9" t="s">
        <v>141</v>
      </c>
      <c r="D108" s="11">
        <v>850</v>
      </c>
      <c r="E108" s="24" t="s">
        <v>3</v>
      </c>
      <c r="F108" s="16" t="s">
        <v>35</v>
      </c>
      <c r="G108" s="110" t="s">
        <v>35</v>
      </c>
      <c r="H108" s="46" t="s">
        <v>35</v>
      </c>
      <c r="I108" s="55" t="s">
        <v>35</v>
      </c>
      <c r="K108" s="6"/>
    </row>
    <row r="109" spans="1:11" s="2" customFormat="1" ht="24.75" customHeight="1">
      <c r="A109" s="40" t="s">
        <v>35</v>
      </c>
      <c r="B109" s="16" t="s">
        <v>35</v>
      </c>
      <c r="C109" s="9" t="s">
        <v>142</v>
      </c>
      <c r="D109" s="11">
        <v>1030</v>
      </c>
      <c r="E109" s="10" t="s">
        <v>3</v>
      </c>
      <c r="F109" s="16" t="s">
        <v>35</v>
      </c>
      <c r="G109" s="110" t="s">
        <v>35</v>
      </c>
      <c r="H109" s="46" t="s">
        <v>35</v>
      </c>
      <c r="I109" s="55" t="s">
        <v>35</v>
      </c>
      <c r="K109" s="6"/>
    </row>
    <row r="110" spans="1:11" s="2" customFormat="1" ht="39.200000000000003" customHeight="1">
      <c r="A110" s="7">
        <v>44</v>
      </c>
      <c r="B110" s="8" t="s">
        <v>13</v>
      </c>
      <c r="C110" s="197" t="s">
        <v>208</v>
      </c>
      <c r="D110" s="197"/>
      <c r="E110" s="197"/>
      <c r="F110" s="16" t="s">
        <v>3</v>
      </c>
      <c r="G110" s="110">
        <v>487</v>
      </c>
      <c r="H110" s="46"/>
      <c r="I110" s="59">
        <f>G110*H110</f>
        <v>0</v>
      </c>
      <c r="K110" s="6"/>
    </row>
    <row r="111" spans="1:11" s="2" customFormat="1" ht="27.75" customHeight="1">
      <c r="A111" s="7">
        <v>45</v>
      </c>
      <c r="B111" s="8" t="s">
        <v>56</v>
      </c>
      <c r="C111" s="197" t="s">
        <v>147</v>
      </c>
      <c r="D111" s="197"/>
      <c r="E111" s="197"/>
      <c r="F111" s="16" t="s">
        <v>3</v>
      </c>
      <c r="G111" s="110">
        <f>D112+D113</f>
        <v>5674</v>
      </c>
      <c r="H111" s="46"/>
      <c r="I111" s="58">
        <f>G111*H111</f>
        <v>0</v>
      </c>
    </row>
    <row r="112" spans="1:11" s="2" customFormat="1" ht="27.75" customHeight="1">
      <c r="A112" s="40" t="s">
        <v>35</v>
      </c>
      <c r="B112" s="16" t="s">
        <v>35</v>
      </c>
      <c r="C112" s="9" t="s">
        <v>148</v>
      </c>
      <c r="D112" s="10">
        <v>5044</v>
      </c>
      <c r="E112" s="9" t="s">
        <v>3</v>
      </c>
      <c r="F112" s="16" t="s">
        <v>35</v>
      </c>
      <c r="G112" s="110" t="s">
        <v>35</v>
      </c>
      <c r="H112" s="46" t="s">
        <v>35</v>
      </c>
      <c r="I112" s="55" t="s">
        <v>35</v>
      </c>
    </row>
    <row r="113" spans="1:10" s="2" customFormat="1" ht="27.75" customHeight="1">
      <c r="A113" s="40" t="s">
        <v>35</v>
      </c>
      <c r="B113" s="16" t="s">
        <v>35</v>
      </c>
      <c r="C113" s="9" t="s">
        <v>149</v>
      </c>
      <c r="D113" s="10">
        <v>630</v>
      </c>
      <c r="E113" s="9" t="s">
        <v>3</v>
      </c>
      <c r="F113" s="16" t="s">
        <v>35</v>
      </c>
      <c r="G113" s="110" t="s">
        <v>35</v>
      </c>
      <c r="H113" s="46" t="s">
        <v>35</v>
      </c>
      <c r="I113" s="55" t="s">
        <v>35</v>
      </c>
    </row>
    <row r="114" spans="1:10" s="2" customFormat="1" ht="31.7" customHeight="1">
      <c r="A114" s="7">
        <v>46</v>
      </c>
      <c r="B114" s="8" t="s">
        <v>56</v>
      </c>
      <c r="C114" s="197" t="s">
        <v>151</v>
      </c>
      <c r="D114" s="197"/>
      <c r="E114" s="197"/>
      <c r="F114" s="16" t="s">
        <v>3</v>
      </c>
      <c r="G114" s="110">
        <f>D115+D116</f>
        <v>1966</v>
      </c>
      <c r="H114" s="46"/>
      <c r="I114" s="58">
        <f>G114*H114</f>
        <v>0</v>
      </c>
    </row>
    <row r="115" spans="1:10" s="2" customFormat="1" ht="24.75" customHeight="1">
      <c r="A115" s="40" t="s">
        <v>35</v>
      </c>
      <c r="B115" s="16" t="s">
        <v>35</v>
      </c>
      <c r="C115" s="9" t="s">
        <v>150</v>
      </c>
      <c r="D115" s="10">
        <v>936</v>
      </c>
      <c r="E115" s="9" t="s">
        <v>3</v>
      </c>
      <c r="F115" s="16" t="s">
        <v>35</v>
      </c>
      <c r="G115" s="110" t="s">
        <v>35</v>
      </c>
      <c r="H115" s="46" t="s">
        <v>35</v>
      </c>
      <c r="I115" s="55" t="s">
        <v>35</v>
      </c>
    </row>
    <row r="116" spans="1:10" s="2" customFormat="1" ht="24" customHeight="1">
      <c r="A116" s="40" t="s">
        <v>35</v>
      </c>
      <c r="B116" s="16" t="s">
        <v>35</v>
      </c>
      <c r="C116" s="9" t="s">
        <v>153</v>
      </c>
      <c r="D116" s="10">
        <v>1030</v>
      </c>
      <c r="E116" s="9" t="s">
        <v>3</v>
      </c>
      <c r="F116" s="16" t="s">
        <v>35</v>
      </c>
      <c r="G116" s="110" t="s">
        <v>35</v>
      </c>
      <c r="H116" s="46" t="s">
        <v>35</v>
      </c>
      <c r="I116" s="55" t="s">
        <v>35</v>
      </c>
    </row>
    <row r="117" spans="1:10" s="2" customFormat="1" ht="34.5" customHeight="1">
      <c r="A117" s="7">
        <v>47</v>
      </c>
      <c r="B117" s="8" t="s">
        <v>56</v>
      </c>
      <c r="C117" s="197" t="s">
        <v>156</v>
      </c>
      <c r="D117" s="197"/>
      <c r="E117" s="197"/>
      <c r="F117" s="26" t="s">
        <v>3</v>
      </c>
      <c r="G117" s="114">
        <v>630</v>
      </c>
      <c r="H117" s="46"/>
      <c r="I117" s="58">
        <f>G114*H117</f>
        <v>0</v>
      </c>
    </row>
    <row r="118" spans="1:10" s="2" customFormat="1" ht="24.95" customHeight="1">
      <c r="A118" s="39" t="s">
        <v>40</v>
      </c>
      <c r="B118" s="82" t="s">
        <v>7</v>
      </c>
      <c r="C118" s="212" t="s">
        <v>136</v>
      </c>
      <c r="D118" s="212"/>
      <c r="E118" s="212"/>
      <c r="F118" s="82" t="s">
        <v>35</v>
      </c>
      <c r="G118" s="112" t="s">
        <v>35</v>
      </c>
      <c r="H118" s="45" t="s">
        <v>35</v>
      </c>
      <c r="I118" s="57" t="s">
        <v>35</v>
      </c>
    </row>
    <row r="119" spans="1:10" s="2" customFormat="1" ht="30.75" customHeight="1">
      <c r="A119" s="7">
        <v>48</v>
      </c>
      <c r="B119" s="8" t="s">
        <v>225</v>
      </c>
      <c r="C119" s="197" t="s">
        <v>210</v>
      </c>
      <c r="D119" s="197"/>
      <c r="E119" s="197" t="s">
        <v>3</v>
      </c>
      <c r="F119" s="16" t="s">
        <v>3</v>
      </c>
      <c r="G119" s="110">
        <f>D120+D121</f>
        <v>588</v>
      </c>
      <c r="H119" s="46"/>
      <c r="I119" s="55">
        <f>G119*H119</f>
        <v>0</v>
      </c>
    </row>
    <row r="120" spans="1:10" s="2" customFormat="1" ht="24.95" customHeight="1">
      <c r="A120" s="7" t="s">
        <v>35</v>
      </c>
      <c r="B120" s="8" t="s">
        <v>35</v>
      </c>
      <c r="C120" s="9" t="s">
        <v>211</v>
      </c>
      <c r="D120" s="11">
        <v>223</v>
      </c>
      <c r="E120" s="10" t="s">
        <v>3</v>
      </c>
      <c r="F120" s="16" t="s">
        <v>35</v>
      </c>
      <c r="G120" s="110" t="s">
        <v>35</v>
      </c>
      <c r="H120" s="46" t="s">
        <v>35</v>
      </c>
      <c r="I120" s="55" t="s">
        <v>35</v>
      </c>
    </row>
    <row r="121" spans="1:10" s="2" customFormat="1" ht="24.95" customHeight="1">
      <c r="A121" s="7" t="s">
        <v>35</v>
      </c>
      <c r="B121" s="8" t="s">
        <v>35</v>
      </c>
      <c r="C121" s="9" t="s">
        <v>212</v>
      </c>
      <c r="D121" s="11">
        <v>365</v>
      </c>
      <c r="E121" s="10" t="s">
        <v>3</v>
      </c>
      <c r="F121" s="16" t="s">
        <v>35</v>
      </c>
      <c r="G121" s="110" t="s">
        <v>35</v>
      </c>
      <c r="H121" s="46" t="s">
        <v>35</v>
      </c>
      <c r="I121" s="55" t="s">
        <v>35</v>
      </c>
    </row>
    <row r="122" spans="1:10" s="5" customFormat="1" ht="22.7" customHeight="1">
      <c r="A122" s="39" t="s">
        <v>41</v>
      </c>
      <c r="B122" s="82" t="s">
        <v>7</v>
      </c>
      <c r="C122" s="212" t="s">
        <v>152</v>
      </c>
      <c r="D122" s="212"/>
      <c r="E122" s="212"/>
      <c r="F122" s="82" t="s">
        <v>35</v>
      </c>
      <c r="G122" s="112" t="s">
        <v>35</v>
      </c>
      <c r="H122" s="45" t="s">
        <v>35</v>
      </c>
      <c r="I122" s="57" t="s">
        <v>35</v>
      </c>
      <c r="J122" s="14">
        <f>SUM(I96:I119)</f>
        <v>0</v>
      </c>
    </row>
    <row r="123" spans="1:10" s="2" customFormat="1" ht="45" customHeight="1">
      <c r="A123" s="7">
        <v>49</v>
      </c>
      <c r="B123" s="8" t="s">
        <v>27</v>
      </c>
      <c r="C123" s="197" t="s">
        <v>297</v>
      </c>
      <c r="D123" s="197"/>
      <c r="E123" s="197"/>
      <c r="F123" s="16" t="s">
        <v>2</v>
      </c>
      <c r="G123" s="115">
        <v>3265</v>
      </c>
      <c r="H123" s="46"/>
      <c r="I123" s="58">
        <f>G123*H123</f>
        <v>0</v>
      </c>
    </row>
    <row r="124" spans="1:10" s="2" customFormat="1" ht="45" customHeight="1">
      <c r="A124" s="7">
        <v>50</v>
      </c>
      <c r="B124" s="8" t="s">
        <v>27</v>
      </c>
      <c r="C124" s="197" t="s">
        <v>121</v>
      </c>
      <c r="D124" s="197"/>
      <c r="E124" s="197"/>
      <c r="F124" s="16" t="s">
        <v>2</v>
      </c>
      <c r="G124" s="115">
        <f>592+151+233+27</f>
        <v>1003</v>
      </c>
      <c r="H124" s="46"/>
      <c r="I124" s="58">
        <f>G124*H124</f>
        <v>0</v>
      </c>
    </row>
    <row r="125" spans="1:10" s="2" customFormat="1" ht="45" customHeight="1">
      <c r="A125" s="7">
        <v>51</v>
      </c>
      <c r="B125" s="8" t="s">
        <v>27</v>
      </c>
      <c r="C125" s="197" t="s">
        <v>296</v>
      </c>
      <c r="D125" s="197"/>
      <c r="E125" s="197"/>
      <c r="F125" s="16" t="s">
        <v>2</v>
      </c>
      <c r="G125" s="115">
        <v>4800</v>
      </c>
      <c r="H125" s="46"/>
      <c r="I125" s="58">
        <f>G125*H125</f>
        <v>0</v>
      </c>
    </row>
    <row r="126" spans="1:10" s="2" customFormat="1" ht="25.5" customHeight="1">
      <c r="A126" s="7">
        <v>52</v>
      </c>
      <c r="B126" s="8" t="s">
        <v>27</v>
      </c>
      <c r="C126" s="197" t="s">
        <v>126</v>
      </c>
      <c r="D126" s="197"/>
      <c r="E126" s="197"/>
      <c r="F126" s="16" t="s">
        <v>3</v>
      </c>
      <c r="G126" s="110">
        <f>(0.08+0.1+0.05+0.05)*G125</f>
        <v>1343.9999999999998</v>
      </c>
      <c r="H126" s="46"/>
      <c r="I126" s="58">
        <f>G126*H126</f>
        <v>0</v>
      </c>
    </row>
    <row r="127" spans="1:10" s="2" customFormat="1" ht="35.450000000000003" customHeight="1">
      <c r="A127" s="7">
        <v>53</v>
      </c>
      <c r="B127" s="8" t="s">
        <v>27</v>
      </c>
      <c r="C127" s="197" t="s">
        <v>220</v>
      </c>
      <c r="D127" s="197"/>
      <c r="E127" s="197"/>
      <c r="F127" s="16" t="s">
        <v>1</v>
      </c>
      <c r="G127" s="110">
        <v>19</v>
      </c>
      <c r="H127" s="46"/>
      <c r="I127" s="58">
        <f>G127*H127</f>
        <v>0</v>
      </c>
    </row>
    <row r="128" spans="1:10" s="2" customFormat="1" ht="19.5" customHeight="1">
      <c r="A128" s="36" t="s">
        <v>45</v>
      </c>
      <c r="B128" s="82" t="s">
        <v>55</v>
      </c>
      <c r="C128" s="198" t="s">
        <v>47</v>
      </c>
      <c r="D128" s="198"/>
      <c r="E128" s="198"/>
      <c r="F128" s="82" t="s">
        <v>35</v>
      </c>
      <c r="G128" s="112" t="s">
        <v>35</v>
      </c>
      <c r="H128" s="45" t="s">
        <v>35</v>
      </c>
      <c r="I128" s="57" t="s">
        <v>35</v>
      </c>
    </row>
    <row r="129" spans="1:11" s="2" customFormat="1" ht="45" customHeight="1">
      <c r="A129" s="7">
        <v>54</v>
      </c>
      <c r="B129" s="8" t="s">
        <v>16</v>
      </c>
      <c r="C129" s="197" t="s">
        <v>218</v>
      </c>
      <c r="D129" s="197"/>
      <c r="E129" s="197"/>
      <c r="F129" s="16" t="s">
        <v>2</v>
      </c>
      <c r="G129" s="115">
        <v>2650</v>
      </c>
      <c r="H129" s="46"/>
      <c r="I129" s="58">
        <f>G129*H129</f>
        <v>0</v>
      </c>
    </row>
    <row r="130" spans="1:11" s="2" customFormat="1" ht="45" customHeight="1">
      <c r="A130" s="7">
        <v>55</v>
      </c>
      <c r="B130" s="8" t="s">
        <v>16</v>
      </c>
      <c r="C130" s="197" t="s">
        <v>219</v>
      </c>
      <c r="D130" s="197"/>
      <c r="E130" s="197"/>
      <c r="F130" s="16" t="s">
        <v>2</v>
      </c>
      <c r="G130" s="115">
        <v>360</v>
      </c>
      <c r="H130" s="46"/>
      <c r="I130" s="58">
        <f>G130*H130</f>
        <v>0</v>
      </c>
    </row>
    <row r="131" spans="1:11" s="5" customFormat="1" ht="24.75" customHeight="1">
      <c r="A131" s="39" t="s">
        <v>42</v>
      </c>
      <c r="B131" s="82" t="s">
        <v>7</v>
      </c>
      <c r="C131" s="198" t="s">
        <v>135</v>
      </c>
      <c r="D131" s="198"/>
      <c r="E131" s="198"/>
      <c r="F131" s="82" t="s">
        <v>35</v>
      </c>
      <c r="G131" s="112" t="s">
        <v>35</v>
      </c>
      <c r="H131" s="45" t="s">
        <v>35</v>
      </c>
      <c r="I131" s="57" t="s">
        <v>35</v>
      </c>
      <c r="J131" s="14">
        <f>SUM(I123:I130)</f>
        <v>0</v>
      </c>
    </row>
    <row r="132" spans="1:11" s="2" customFormat="1" ht="45" customHeight="1">
      <c r="A132" s="7">
        <v>56</v>
      </c>
      <c r="B132" s="8" t="s">
        <v>14</v>
      </c>
      <c r="C132" s="197" t="s">
        <v>222</v>
      </c>
      <c r="D132" s="197"/>
      <c r="E132" s="197"/>
      <c r="F132" s="16" t="s">
        <v>3</v>
      </c>
      <c r="G132" s="110">
        <f>SUM(D133:D135)</f>
        <v>5211</v>
      </c>
      <c r="H132" s="46"/>
      <c r="I132" s="58">
        <f>G132*H132</f>
        <v>0</v>
      </c>
    </row>
    <row r="133" spans="1:11" s="2" customFormat="1" ht="25.5" customHeight="1">
      <c r="A133" s="40" t="s">
        <v>35</v>
      </c>
      <c r="B133" s="16" t="s">
        <v>35</v>
      </c>
      <c r="C133" s="9" t="s">
        <v>157</v>
      </c>
      <c r="D133" s="10">
        <v>3031</v>
      </c>
      <c r="E133" s="10" t="s">
        <v>3</v>
      </c>
      <c r="F133" s="16" t="s">
        <v>35</v>
      </c>
      <c r="G133" s="110" t="s">
        <v>35</v>
      </c>
      <c r="H133" s="46" t="s">
        <v>35</v>
      </c>
      <c r="I133" s="55" t="s">
        <v>35</v>
      </c>
    </row>
    <row r="134" spans="1:11" s="2" customFormat="1" ht="25.5" customHeight="1">
      <c r="A134" s="40" t="s">
        <v>35</v>
      </c>
      <c r="B134" s="16" t="s">
        <v>35</v>
      </c>
      <c r="C134" s="9" t="s">
        <v>158</v>
      </c>
      <c r="D134" s="10">
        <v>1330</v>
      </c>
      <c r="E134" s="13" t="s">
        <v>3</v>
      </c>
      <c r="F134" s="16" t="s">
        <v>35</v>
      </c>
      <c r="G134" s="110" t="s">
        <v>35</v>
      </c>
      <c r="H134" s="46" t="s">
        <v>35</v>
      </c>
      <c r="I134" s="55" t="s">
        <v>35</v>
      </c>
    </row>
    <row r="135" spans="1:11" s="2" customFormat="1" ht="30.75" customHeight="1">
      <c r="A135" s="40" t="s">
        <v>35</v>
      </c>
      <c r="B135" s="16" t="s">
        <v>35</v>
      </c>
      <c r="C135" s="9" t="s">
        <v>141</v>
      </c>
      <c r="D135" s="10">
        <v>850</v>
      </c>
      <c r="E135" s="10" t="s">
        <v>3</v>
      </c>
      <c r="F135" s="16" t="s">
        <v>35</v>
      </c>
      <c r="G135" s="110" t="s">
        <v>35</v>
      </c>
      <c r="H135" s="46" t="s">
        <v>35</v>
      </c>
      <c r="I135" s="55" t="s">
        <v>35</v>
      </c>
      <c r="K135" s="6"/>
    </row>
    <row r="136" spans="1:11" s="2" customFormat="1" ht="30.2" customHeight="1">
      <c r="A136" s="7">
        <v>57</v>
      </c>
      <c r="B136" s="8" t="s">
        <v>14</v>
      </c>
      <c r="C136" s="197" t="s">
        <v>221</v>
      </c>
      <c r="D136" s="197"/>
      <c r="E136" s="197"/>
      <c r="F136" s="16" t="s">
        <v>3</v>
      </c>
      <c r="G136" s="110">
        <f>SUM(D137:D142)</f>
        <v>9308</v>
      </c>
      <c r="H136" s="47"/>
      <c r="I136" s="58">
        <f>G136*H136</f>
        <v>0</v>
      </c>
    </row>
    <row r="137" spans="1:11" s="2" customFormat="1" ht="18" customHeight="1">
      <c r="A137" s="40" t="s">
        <v>35</v>
      </c>
      <c r="B137" s="16" t="s">
        <v>35</v>
      </c>
      <c r="C137" s="9" t="s">
        <v>160</v>
      </c>
      <c r="D137" s="10">
        <v>936</v>
      </c>
      <c r="E137" s="9" t="s">
        <v>3</v>
      </c>
      <c r="F137" s="16" t="s">
        <v>35</v>
      </c>
      <c r="G137" s="110" t="s">
        <v>35</v>
      </c>
      <c r="H137" s="46" t="s">
        <v>35</v>
      </c>
      <c r="I137" s="55" t="s">
        <v>35</v>
      </c>
    </row>
    <row r="138" spans="1:11" s="2" customFormat="1" ht="22.7" customHeight="1">
      <c r="A138" s="40" t="s">
        <v>35</v>
      </c>
      <c r="B138" s="16" t="s">
        <v>35</v>
      </c>
      <c r="C138" s="9" t="s">
        <v>159</v>
      </c>
      <c r="D138" s="10">
        <v>1550</v>
      </c>
      <c r="E138" s="10" t="s">
        <v>3</v>
      </c>
      <c r="F138" s="16" t="s">
        <v>35</v>
      </c>
      <c r="G138" s="110" t="s">
        <v>35</v>
      </c>
      <c r="H138" s="46" t="s">
        <v>35</v>
      </c>
      <c r="I138" s="55" t="s">
        <v>35</v>
      </c>
    </row>
    <row r="139" spans="1:11" s="2" customFormat="1" ht="22.7" customHeight="1">
      <c r="A139" s="40" t="s">
        <v>35</v>
      </c>
      <c r="B139" s="16" t="s">
        <v>35</v>
      </c>
      <c r="C139" s="9" t="s">
        <v>161</v>
      </c>
      <c r="D139" s="10">
        <v>630</v>
      </c>
      <c r="E139" s="10" t="s">
        <v>3</v>
      </c>
      <c r="F139" s="16" t="s">
        <v>35</v>
      </c>
      <c r="G139" s="110" t="s">
        <v>35</v>
      </c>
      <c r="H139" s="46" t="s">
        <v>35</v>
      </c>
      <c r="I139" s="55" t="s">
        <v>35</v>
      </c>
    </row>
    <row r="140" spans="1:11" s="2" customFormat="1" ht="18" customHeight="1">
      <c r="A140" s="40" t="s">
        <v>35</v>
      </c>
      <c r="B140" s="16" t="s">
        <v>35</v>
      </c>
      <c r="C140" s="9" t="s">
        <v>50</v>
      </c>
      <c r="D140" s="10">
        <v>5044</v>
      </c>
      <c r="E140" s="10" t="s">
        <v>3</v>
      </c>
      <c r="F140" s="16" t="s">
        <v>35</v>
      </c>
      <c r="G140" s="110" t="s">
        <v>35</v>
      </c>
      <c r="H140" s="46" t="s">
        <v>35</v>
      </c>
      <c r="I140" s="55" t="s">
        <v>35</v>
      </c>
    </row>
    <row r="141" spans="1:11" s="2" customFormat="1" ht="18" customHeight="1">
      <c r="A141" s="40" t="s">
        <v>35</v>
      </c>
      <c r="B141" s="16" t="s">
        <v>35</v>
      </c>
      <c r="C141" s="9" t="s">
        <v>223</v>
      </c>
      <c r="D141" s="10">
        <v>118</v>
      </c>
      <c r="E141" s="10" t="s">
        <v>93</v>
      </c>
      <c r="F141" s="16" t="s">
        <v>35</v>
      </c>
      <c r="G141" s="110" t="s">
        <v>35</v>
      </c>
      <c r="H141" s="46" t="s">
        <v>35</v>
      </c>
      <c r="I141" s="55" t="s">
        <v>35</v>
      </c>
    </row>
    <row r="142" spans="1:11" s="2" customFormat="1" ht="21.75" customHeight="1">
      <c r="A142" s="40" t="s">
        <v>35</v>
      </c>
      <c r="B142" s="16" t="s">
        <v>35</v>
      </c>
      <c r="C142" s="12" t="s">
        <v>162</v>
      </c>
      <c r="D142" s="10">
        <v>1030</v>
      </c>
      <c r="E142" s="10" t="s">
        <v>3</v>
      </c>
      <c r="F142" s="16" t="s">
        <v>35</v>
      </c>
      <c r="G142" s="110" t="s">
        <v>35</v>
      </c>
      <c r="H142" s="46" t="s">
        <v>35</v>
      </c>
      <c r="I142" s="55" t="s">
        <v>35</v>
      </c>
    </row>
    <row r="143" spans="1:11" s="2" customFormat="1" ht="32.25" customHeight="1">
      <c r="A143" s="40">
        <v>58</v>
      </c>
      <c r="B143" s="8" t="s">
        <v>14</v>
      </c>
      <c r="C143" s="197" t="s">
        <v>278</v>
      </c>
      <c r="D143" s="197"/>
      <c r="E143" s="197"/>
      <c r="F143" s="16" t="s">
        <v>3</v>
      </c>
      <c r="G143" s="110">
        <f>D144+D145</f>
        <v>259</v>
      </c>
      <c r="H143" s="46"/>
      <c r="I143" s="59">
        <f>G143*H143</f>
        <v>0</v>
      </c>
    </row>
    <row r="144" spans="1:11" s="2" customFormat="1" ht="19.5" customHeight="1">
      <c r="A144" s="40" t="s">
        <v>35</v>
      </c>
      <c r="B144" s="16" t="s">
        <v>35</v>
      </c>
      <c r="C144" s="9" t="s">
        <v>279</v>
      </c>
      <c r="D144" s="10">
        <v>142</v>
      </c>
      <c r="E144" s="9" t="s">
        <v>3</v>
      </c>
      <c r="F144" s="16" t="s">
        <v>35</v>
      </c>
      <c r="G144" s="110" t="s">
        <v>35</v>
      </c>
      <c r="H144" s="46" t="s">
        <v>35</v>
      </c>
      <c r="I144" s="55" t="s">
        <v>35</v>
      </c>
    </row>
    <row r="145" spans="1:10" s="2" customFormat="1" ht="31.7" customHeight="1">
      <c r="A145" s="104" t="s">
        <v>35</v>
      </c>
      <c r="B145" s="16" t="s">
        <v>35</v>
      </c>
      <c r="C145" s="9" t="s">
        <v>281</v>
      </c>
      <c r="D145" s="10">
        <f>63+54</f>
        <v>117</v>
      </c>
      <c r="E145" s="81" t="s">
        <v>3</v>
      </c>
      <c r="F145" s="16" t="s">
        <v>35</v>
      </c>
      <c r="G145" s="110" t="s">
        <v>35</v>
      </c>
      <c r="H145" s="46" t="s">
        <v>35</v>
      </c>
      <c r="I145" s="55" t="s">
        <v>35</v>
      </c>
    </row>
    <row r="146" spans="1:10" s="2" customFormat="1" ht="27" customHeight="1">
      <c r="A146" s="7">
        <v>59</v>
      </c>
      <c r="B146" s="8" t="s">
        <v>14</v>
      </c>
      <c r="C146" s="197" t="s">
        <v>155</v>
      </c>
      <c r="D146" s="197"/>
      <c r="E146" s="197"/>
      <c r="F146" s="16" t="s">
        <v>3</v>
      </c>
      <c r="G146" s="110">
        <v>600</v>
      </c>
      <c r="H146" s="46"/>
      <c r="I146" s="59">
        <f>G146*H146</f>
        <v>0</v>
      </c>
    </row>
    <row r="147" spans="1:10" s="5" customFormat="1" ht="36.75" customHeight="1">
      <c r="A147" s="39" t="s">
        <v>43</v>
      </c>
      <c r="B147" s="82" t="s">
        <v>7</v>
      </c>
      <c r="C147" s="198" t="s">
        <v>130</v>
      </c>
      <c r="D147" s="198"/>
      <c r="E147" s="198"/>
      <c r="F147" s="82" t="s">
        <v>35</v>
      </c>
      <c r="G147" s="112" t="s">
        <v>35</v>
      </c>
      <c r="H147" s="45" t="s">
        <v>35</v>
      </c>
      <c r="I147" s="57" t="s">
        <v>35</v>
      </c>
      <c r="J147" s="14"/>
    </row>
    <row r="148" spans="1:10" s="2" customFormat="1" ht="71.45" customHeight="1">
      <c r="A148" s="7">
        <v>60</v>
      </c>
      <c r="B148" s="8" t="s">
        <v>15</v>
      </c>
      <c r="C148" s="197" t="s">
        <v>299</v>
      </c>
      <c r="D148" s="197"/>
      <c r="E148" s="197"/>
      <c r="F148" s="21" t="s">
        <v>3</v>
      </c>
      <c r="G148" s="110">
        <v>3031</v>
      </c>
      <c r="H148" s="47"/>
      <c r="I148" s="58">
        <f t="shared" ref="I148:I156" si="1">G148*H148</f>
        <v>0</v>
      </c>
    </row>
    <row r="149" spans="1:10" s="2" customFormat="1" ht="60" customHeight="1">
      <c r="A149" s="7">
        <f t="shared" ref="A149:A156" si="2">A148+1</f>
        <v>61</v>
      </c>
      <c r="B149" s="8" t="s">
        <v>15</v>
      </c>
      <c r="C149" s="197" t="s">
        <v>300</v>
      </c>
      <c r="D149" s="197"/>
      <c r="E149" s="197"/>
      <c r="F149" s="21" t="s">
        <v>3</v>
      </c>
      <c r="G149" s="110">
        <v>1330</v>
      </c>
      <c r="H149" s="47"/>
      <c r="I149" s="58">
        <f t="shared" si="1"/>
        <v>0</v>
      </c>
    </row>
    <row r="150" spans="1:10" s="2" customFormat="1" ht="56.25" customHeight="1">
      <c r="A150" s="7">
        <f t="shared" si="2"/>
        <v>62</v>
      </c>
      <c r="B150" s="8" t="s">
        <v>15</v>
      </c>
      <c r="C150" s="197" t="s">
        <v>301</v>
      </c>
      <c r="D150" s="197"/>
      <c r="E150" s="197"/>
      <c r="F150" s="21" t="s">
        <v>3</v>
      </c>
      <c r="G150" s="110">
        <v>3031</v>
      </c>
      <c r="H150" s="47"/>
      <c r="I150" s="58">
        <f t="shared" si="1"/>
        <v>0</v>
      </c>
    </row>
    <row r="151" spans="1:10" s="2" customFormat="1" ht="26.45" customHeight="1">
      <c r="A151" s="7">
        <f t="shared" si="2"/>
        <v>63</v>
      </c>
      <c r="B151" s="8" t="s">
        <v>15</v>
      </c>
      <c r="C151" s="197" t="s">
        <v>216</v>
      </c>
      <c r="D151" s="197"/>
      <c r="E151" s="197"/>
      <c r="F151" s="21" t="s">
        <v>1</v>
      </c>
      <c r="G151" s="110">
        <v>850</v>
      </c>
      <c r="H151" s="47"/>
      <c r="I151" s="58">
        <f t="shared" si="1"/>
        <v>0</v>
      </c>
    </row>
    <row r="152" spans="1:10" s="2" customFormat="1" ht="26.45" customHeight="1">
      <c r="A152" s="7">
        <f t="shared" si="2"/>
        <v>64</v>
      </c>
      <c r="B152" s="8" t="s">
        <v>15</v>
      </c>
      <c r="C152" s="197" t="s">
        <v>215</v>
      </c>
      <c r="D152" s="197"/>
      <c r="E152" s="197"/>
      <c r="F152" s="16" t="s">
        <v>3</v>
      </c>
      <c r="G152" s="110">
        <v>1330</v>
      </c>
      <c r="H152" s="47"/>
      <c r="I152" s="58">
        <f t="shared" si="1"/>
        <v>0</v>
      </c>
    </row>
    <row r="153" spans="1:10" s="2" customFormat="1" ht="45.75" customHeight="1">
      <c r="A153" s="7">
        <v>65</v>
      </c>
      <c r="B153" s="8" t="s">
        <v>15</v>
      </c>
      <c r="C153" s="197" t="s">
        <v>280</v>
      </c>
      <c r="D153" s="197"/>
      <c r="E153" s="197"/>
      <c r="F153" s="16" t="s">
        <v>3</v>
      </c>
      <c r="G153" s="110">
        <f>D154</f>
        <v>541</v>
      </c>
      <c r="H153" s="47"/>
      <c r="I153" s="58">
        <f>G153*H153</f>
        <v>0</v>
      </c>
    </row>
    <row r="154" spans="1:10" s="2" customFormat="1" ht="26.45" customHeight="1">
      <c r="A154" s="105" t="s">
        <v>35</v>
      </c>
      <c r="B154" s="18" t="s">
        <v>35</v>
      </c>
      <c r="C154" s="9" t="s">
        <v>282</v>
      </c>
      <c r="D154" s="9">
        <f>84+95+94+54+72+69+73</f>
        <v>541</v>
      </c>
      <c r="E154" s="9" t="s">
        <v>3</v>
      </c>
      <c r="F154" s="16" t="s">
        <v>35</v>
      </c>
      <c r="G154" s="110" t="s">
        <v>35</v>
      </c>
      <c r="H154" s="46" t="s">
        <v>35</v>
      </c>
      <c r="I154" s="55" t="s">
        <v>35</v>
      </c>
    </row>
    <row r="155" spans="1:10" s="2" customFormat="1" ht="63" customHeight="1">
      <c r="A155" s="7">
        <v>66</v>
      </c>
      <c r="B155" s="8" t="s">
        <v>227</v>
      </c>
      <c r="C155" s="213" t="s">
        <v>214</v>
      </c>
      <c r="D155" s="213"/>
      <c r="E155" s="213"/>
      <c r="F155" s="20" t="s">
        <v>3</v>
      </c>
      <c r="G155" s="113">
        <f>3031+1330</f>
        <v>4361</v>
      </c>
      <c r="H155" s="48"/>
      <c r="I155" s="58">
        <f t="shared" si="1"/>
        <v>0</v>
      </c>
    </row>
    <row r="156" spans="1:10" s="2" customFormat="1" ht="53.45" customHeight="1">
      <c r="A156" s="7">
        <f t="shared" si="2"/>
        <v>67</v>
      </c>
      <c r="B156" s="8" t="s">
        <v>15</v>
      </c>
      <c r="C156" s="197" t="s">
        <v>132</v>
      </c>
      <c r="D156" s="197"/>
      <c r="E156" s="197"/>
      <c r="F156" s="21" t="s">
        <v>3</v>
      </c>
      <c r="G156" s="110">
        <f>D157+D158</f>
        <v>5674.4</v>
      </c>
      <c r="H156" s="47"/>
      <c r="I156" s="58">
        <f t="shared" si="1"/>
        <v>0</v>
      </c>
    </row>
    <row r="157" spans="1:10" s="2" customFormat="1" ht="27" customHeight="1">
      <c r="A157" s="105" t="s">
        <v>35</v>
      </c>
      <c r="B157" s="18" t="s">
        <v>35</v>
      </c>
      <c r="C157" s="9" t="s">
        <v>133</v>
      </c>
      <c r="D157" s="9">
        <v>630</v>
      </c>
      <c r="E157" s="9" t="s">
        <v>3</v>
      </c>
      <c r="F157" s="18" t="s">
        <v>35</v>
      </c>
      <c r="G157" s="113" t="s">
        <v>35</v>
      </c>
      <c r="H157" s="49" t="s">
        <v>55</v>
      </c>
      <c r="I157" s="60" t="s">
        <v>35</v>
      </c>
    </row>
    <row r="158" spans="1:10" s="2" customFormat="1" ht="25.5" customHeight="1">
      <c r="A158" s="105" t="s">
        <v>35</v>
      </c>
      <c r="B158" s="18" t="s">
        <v>35</v>
      </c>
      <c r="C158" s="9" t="s">
        <v>50</v>
      </c>
      <c r="D158" s="9">
        <f>5050-(2*4*0.7)</f>
        <v>5044.3999999999996</v>
      </c>
      <c r="E158" s="9" t="s">
        <v>3</v>
      </c>
      <c r="F158" s="18" t="s">
        <v>35</v>
      </c>
      <c r="G158" s="113" t="s">
        <v>35</v>
      </c>
      <c r="H158" s="49" t="s">
        <v>35</v>
      </c>
      <c r="I158" s="60" t="s">
        <v>35</v>
      </c>
    </row>
    <row r="159" spans="1:10" s="2" customFormat="1" ht="34.5" customHeight="1">
      <c r="A159" s="7">
        <f>A156+1</f>
        <v>68</v>
      </c>
      <c r="B159" s="8" t="s">
        <v>15</v>
      </c>
      <c r="C159" s="197" t="s">
        <v>131</v>
      </c>
      <c r="D159" s="197"/>
      <c r="E159" s="197"/>
      <c r="F159" s="21" t="s">
        <v>3</v>
      </c>
      <c r="G159" s="110">
        <v>850</v>
      </c>
      <c r="H159" s="47"/>
      <c r="I159" s="58">
        <f>G159*H159</f>
        <v>0</v>
      </c>
    </row>
    <row r="160" spans="1:10" s="2" customFormat="1" ht="45.75" customHeight="1">
      <c r="A160" s="7">
        <f>A159+1</f>
        <v>69</v>
      </c>
      <c r="B160" s="8" t="s">
        <v>15</v>
      </c>
      <c r="C160" s="197" t="s">
        <v>217</v>
      </c>
      <c r="D160" s="197"/>
      <c r="E160" s="197"/>
      <c r="F160" s="21" t="s">
        <v>2</v>
      </c>
      <c r="G160" s="110">
        <f>G129+G130</f>
        <v>3010</v>
      </c>
      <c r="H160" s="47"/>
      <c r="I160" s="58">
        <f>G160*H160</f>
        <v>0</v>
      </c>
    </row>
    <row r="161" spans="1:11" s="2" customFormat="1" ht="39.200000000000003" customHeight="1">
      <c r="A161" s="7">
        <f>A160+1</f>
        <v>70</v>
      </c>
      <c r="B161" s="8" t="s">
        <v>15</v>
      </c>
      <c r="C161" s="197" t="s">
        <v>302</v>
      </c>
      <c r="D161" s="197"/>
      <c r="E161" s="197"/>
      <c r="F161" s="21" t="s">
        <v>3</v>
      </c>
      <c r="G161" s="110">
        <f>(9+7+8+6)*2</f>
        <v>60</v>
      </c>
      <c r="H161" s="47"/>
      <c r="I161" s="58">
        <f>G161*H161</f>
        <v>0</v>
      </c>
    </row>
    <row r="162" spans="1:11" s="5" customFormat="1" ht="21.2" customHeight="1">
      <c r="A162" s="39" t="s">
        <v>44</v>
      </c>
      <c r="B162" s="82" t="s">
        <v>7</v>
      </c>
      <c r="C162" s="198" t="s">
        <v>39</v>
      </c>
      <c r="D162" s="198"/>
      <c r="E162" s="198"/>
      <c r="F162" s="82" t="s">
        <v>35</v>
      </c>
      <c r="G162" s="112" t="s">
        <v>35</v>
      </c>
      <c r="H162" s="45" t="s">
        <v>35</v>
      </c>
      <c r="I162" s="57" t="s">
        <v>35</v>
      </c>
      <c r="J162" s="14"/>
    </row>
    <row r="163" spans="1:11" s="5" customFormat="1" ht="55.5" customHeight="1">
      <c r="A163" s="41">
        <v>71</v>
      </c>
      <c r="B163" s="73" t="s">
        <v>16</v>
      </c>
      <c r="C163" s="213" t="s">
        <v>276</v>
      </c>
      <c r="D163" s="213"/>
      <c r="E163" s="213"/>
      <c r="F163" s="18" t="s">
        <v>3</v>
      </c>
      <c r="G163" s="113">
        <v>487</v>
      </c>
      <c r="H163" s="47"/>
      <c r="I163" s="58">
        <f>G163*H163</f>
        <v>0</v>
      </c>
    </row>
    <row r="164" spans="1:11" s="5" customFormat="1" ht="54" customHeight="1">
      <c r="A164" s="7">
        <f>A163+1</f>
        <v>72</v>
      </c>
      <c r="B164" s="8" t="s">
        <v>16</v>
      </c>
      <c r="C164" s="213" t="s">
        <v>307</v>
      </c>
      <c r="D164" s="213"/>
      <c r="E164" s="213"/>
      <c r="F164" s="18" t="s">
        <v>3</v>
      </c>
      <c r="G164" s="113">
        <v>223</v>
      </c>
      <c r="H164" s="47"/>
      <c r="I164" s="58">
        <f>G164*H164</f>
        <v>0</v>
      </c>
    </row>
    <row r="165" spans="1:11" s="5" customFormat="1" ht="29.25" customHeight="1">
      <c r="A165" s="36" t="s">
        <v>264</v>
      </c>
      <c r="B165" s="82" t="s">
        <v>7</v>
      </c>
      <c r="C165" s="198" t="s">
        <v>38</v>
      </c>
      <c r="D165" s="198"/>
      <c r="E165" s="198"/>
      <c r="F165" s="82" t="s">
        <v>35</v>
      </c>
      <c r="G165" s="112" t="s">
        <v>35</v>
      </c>
      <c r="H165" s="45" t="s">
        <v>35</v>
      </c>
      <c r="I165" s="57" t="s">
        <v>35</v>
      </c>
    </row>
    <row r="166" spans="1:11" s="2" customFormat="1" ht="30.2" customHeight="1">
      <c r="A166" s="7">
        <v>73</v>
      </c>
      <c r="B166" s="8" t="s">
        <v>16</v>
      </c>
      <c r="C166" s="197" t="s">
        <v>125</v>
      </c>
      <c r="D166" s="197"/>
      <c r="E166" s="197"/>
      <c r="F166" s="16" t="s">
        <v>3</v>
      </c>
      <c r="G166" s="110">
        <v>125</v>
      </c>
      <c r="H166" s="47"/>
      <c r="I166" s="58">
        <f>G166*H166</f>
        <v>0</v>
      </c>
    </row>
    <row r="167" spans="1:11" s="2" customFormat="1" ht="30.2" customHeight="1">
      <c r="A167" s="41">
        <f>A166+1</f>
        <v>74</v>
      </c>
      <c r="B167" s="8" t="s">
        <v>16</v>
      </c>
      <c r="C167" s="197" t="s">
        <v>305</v>
      </c>
      <c r="D167" s="197"/>
      <c r="E167" s="197"/>
      <c r="F167" s="16" t="s">
        <v>3</v>
      </c>
      <c r="G167" s="110">
        <v>68</v>
      </c>
      <c r="H167" s="47"/>
      <c r="I167" s="58">
        <f>G167*H167</f>
        <v>0</v>
      </c>
    </row>
    <row r="168" spans="1:11" s="2" customFormat="1" ht="30.2" customHeight="1">
      <c r="A168" s="41">
        <f>A167+1</f>
        <v>75</v>
      </c>
      <c r="B168" s="8" t="s">
        <v>16</v>
      </c>
      <c r="C168" s="197" t="s">
        <v>213</v>
      </c>
      <c r="D168" s="197"/>
      <c r="E168" s="197"/>
      <c r="F168" s="16" t="s">
        <v>3</v>
      </c>
      <c r="G168" s="110">
        <v>166</v>
      </c>
      <c r="H168" s="47"/>
      <c r="I168" s="58">
        <f>G168*H168</f>
        <v>0</v>
      </c>
    </row>
    <row r="169" spans="1:11" s="2" customFormat="1" ht="30.75" customHeight="1">
      <c r="A169" s="41">
        <f>A168+1</f>
        <v>76</v>
      </c>
      <c r="B169" s="8" t="s">
        <v>16</v>
      </c>
      <c r="C169" s="197" t="s">
        <v>129</v>
      </c>
      <c r="D169" s="197"/>
      <c r="E169" s="197"/>
      <c r="F169" s="16" t="s">
        <v>3</v>
      </c>
      <c r="G169" s="110">
        <f>SUM(D170:D172)</f>
        <v>3516</v>
      </c>
      <c r="H169" s="47"/>
      <c r="I169" s="58">
        <f>G169*H169</f>
        <v>0</v>
      </c>
      <c r="J169" s="14"/>
      <c r="K169" s="6"/>
    </row>
    <row r="170" spans="1:11" s="2" customFormat="1" ht="24.95" customHeight="1">
      <c r="A170" s="40" t="s">
        <v>35</v>
      </c>
      <c r="B170" s="16" t="s">
        <v>35</v>
      </c>
      <c r="C170" s="9" t="s">
        <v>127</v>
      </c>
      <c r="D170" s="11">
        <v>1550</v>
      </c>
      <c r="E170" s="10" t="s">
        <v>3</v>
      </c>
      <c r="F170" s="16" t="s">
        <v>35</v>
      </c>
      <c r="G170" s="116" t="s">
        <v>35</v>
      </c>
      <c r="H170" s="46" t="s">
        <v>35</v>
      </c>
      <c r="I170" s="55" t="s">
        <v>35</v>
      </c>
      <c r="J170" s="14"/>
      <c r="K170" s="6"/>
    </row>
    <row r="171" spans="1:11" s="2" customFormat="1" ht="33.75" customHeight="1">
      <c r="A171" s="40" t="s">
        <v>35</v>
      </c>
      <c r="B171" s="16" t="s">
        <v>35</v>
      </c>
      <c r="C171" s="9" t="s">
        <v>128</v>
      </c>
      <c r="D171" s="11">
        <f>570+181+185</f>
        <v>936</v>
      </c>
      <c r="E171" s="10" t="s">
        <v>3</v>
      </c>
      <c r="F171" s="16" t="s">
        <v>35</v>
      </c>
      <c r="G171" s="116" t="s">
        <v>35</v>
      </c>
      <c r="H171" s="46" t="s">
        <v>35</v>
      </c>
      <c r="I171" s="55" t="s">
        <v>35</v>
      </c>
      <c r="J171" s="14"/>
      <c r="K171" s="6"/>
    </row>
    <row r="172" spans="1:11" s="2" customFormat="1" ht="24.95" customHeight="1">
      <c r="A172" s="40" t="s">
        <v>35</v>
      </c>
      <c r="B172" s="16" t="s">
        <v>35</v>
      </c>
      <c r="C172" s="9" t="s">
        <v>154</v>
      </c>
      <c r="D172" s="11">
        <v>1030</v>
      </c>
      <c r="E172" s="10" t="s">
        <v>3</v>
      </c>
      <c r="F172" s="16" t="s">
        <v>35</v>
      </c>
      <c r="G172" s="116" t="s">
        <v>35</v>
      </c>
      <c r="H172" s="46" t="s">
        <v>35</v>
      </c>
      <c r="I172" s="55" t="s">
        <v>35</v>
      </c>
      <c r="J172" s="14"/>
      <c r="K172" s="6"/>
    </row>
    <row r="173" spans="1:11" s="2" customFormat="1" ht="33.75" customHeight="1">
      <c r="A173" s="7">
        <f>A169+1</f>
        <v>77</v>
      </c>
      <c r="B173" s="8" t="s">
        <v>16</v>
      </c>
      <c r="C173" s="197" t="s">
        <v>224</v>
      </c>
      <c r="D173" s="197"/>
      <c r="E173" s="197"/>
      <c r="F173" s="16" t="s">
        <v>3</v>
      </c>
      <c r="G173" s="116">
        <f>102+131+132</f>
        <v>365</v>
      </c>
      <c r="H173" s="46"/>
      <c r="I173" s="55">
        <f>G173*H173</f>
        <v>0</v>
      </c>
      <c r="J173" s="14"/>
      <c r="K173" s="6"/>
    </row>
    <row r="174" spans="1:11" s="2" customFormat="1" ht="30.75" customHeight="1">
      <c r="A174" s="36" t="s">
        <v>265</v>
      </c>
      <c r="B174" s="82" t="s">
        <v>35</v>
      </c>
      <c r="C174" s="198" t="s">
        <v>165</v>
      </c>
      <c r="D174" s="198"/>
      <c r="E174" s="198"/>
      <c r="F174" s="82" t="s">
        <v>35</v>
      </c>
      <c r="G174" s="112" t="s">
        <v>35</v>
      </c>
      <c r="H174" s="45" t="s">
        <v>35</v>
      </c>
      <c r="I174" s="57" t="s">
        <v>35</v>
      </c>
      <c r="J174" s="14"/>
      <c r="K174" s="6"/>
    </row>
    <row r="175" spans="1:11" s="2" customFormat="1" ht="30.75" customHeight="1">
      <c r="A175" s="7">
        <v>78</v>
      </c>
      <c r="B175" s="34" t="s">
        <v>57</v>
      </c>
      <c r="C175" s="197" t="s">
        <v>122</v>
      </c>
      <c r="D175" s="197"/>
      <c r="E175" s="197"/>
      <c r="F175" s="19" t="s">
        <v>51</v>
      </c>
      <c r="G175" s="113">
        <v>6</v>
      </c>
      <c r="H175" s="50"/>
      <c r="I175" s="58">
        <f>G175*H175</f>
        <v>0</v>
      </c>
      <c r="J175" s="14"/>
      <c r="K175" s="6"/>
    </row>
    <row r="176" spans="1:11" s="2" customFormat="1" ht="30.75" customHeight="1">
      <c r="A176" s="7">
        <f>A175+1</f>
        <v>79</v>
      </c>
      <c r="B176" s="34" t="s">
        <v>57</v>
      </c>
      <c r="C176" s="197" t="s">
        <v>123</v>
      </c>
      <c r="D176" s="197"/>
      <c r="E176" s="197"/>
      <c r="F176" s="19" t="s">
        <v>51</v>
      </c>
      <c r="G176" s="113">
        <v>6</v>
      </c>
      <c r="H176" s="50"/>
      <c r="I176" s="58">
        <f>G176*H176</f>
        <v>0</v>
      </c>
      <c r="J176" s="14"/>
      <c r="K176" s="6"/>
    </row>
    <row r="177" spans="1:11" s="2" customFormat="1" ht="30.75" customHeight="1">
      <c r="A177" s="7">
        <f>A176+1</f>
        <v>80</v>
      </c>
      <c r="B177" s="34" t="s">
        <v>57</v>
      </c>
      <c r="C177" s="197" t="s">
        <v>124</v>
      </c>
      <c r="D177" s="197"/>
      <c r="E177" s="197"/>
      <c r="F177" s="19" t="s">
        <v>51</v>
      </c>
      <c r="G177" s="113">
        <v>6</v>
      </c>
      <c r="H177" s="50"/>
      <c r="I177" s="58">
        <f>G177*H177</f>
        <v>0</v>
      </c>
      <c r="J177" s="14"/>
      <c r="K177" s="6"/>
    </row>
    <row r="178" spans="1:11" s="2" customFormat="1" ht="30.75" customHeight="1">
      <c r="A178" s="36" t="s">
        <v>266</v>
      </c>
      <c r="B178" s="82" t="s">
        <v>7</v>
      </c>
      <c r="C178" s="198" t="s">
        <v>167</v>
      </c>
      <c r="D178" s="198"/>
      <c r="E178" s="198"/>
      <c r="F178" s="82" t="s">
        <v>35</v>
      </c>
      <c r="G178" s="112" t="s">
        <v>35</v>
      </c>
      <c r="H178" s="45" t="s">
        <v>35</v>
      </c>
      <c r="I178" s="57" t="s">
        <v>35</v>
      </c>
      <c r="J178" s="14"/>
      <c r="K178" s="6"/>
    </row>
    <row r="179" spans="1:11" s="2" customFormat="1" ht="30.75" customHeight="1">
      <c r="A179" s="41">
        <v>81</v>
      </c>
      <c r="B179" s="35" t="s">
        <v>26</v>
      </c>
      <c r="C179" s="197" t="s">
        <v>168</v>
      </c>
      <c r="D179" s="197"/>
      <c r="E179" s="197"/>
      <c r="F179" s="33" t="s">
        <v>3</v>
      </c>
      <c r="G179" s="115">
        <v>193</v>
      </c>
      <c r="H179" s="65"/>
      <c r="I179" s="61">
        <f>G179*H179</f>
        <v>0</v>
      </c>
      <c r="J179" s="14"/>
      <c r="K179" s="6"/>
    </row>
    <row r="180" spans="1:11" s="2" customFormat="1" ht="30.75" customHeight="1">
      <c r="A180" s="41">
        <f>A179+1</f>
        <v>82</v>
      </c>
      <c r="B180" s="35" t="s">
        <v>26</v>
      </c>
      <c r="C180" s="197" t="s">
        <v>182</v>
      </c>
      <c r="D180" s="197"/>
      <c r="E180" s="197"/>
      <c r="F180" s="33" t="s">
        <v>3</v>
      </c>
      <c r="G180" s="115">
        <v>277</v>
      </c>
      <c r="H180" s="65"/>
      <c r="I180" s="61">
        <f t="shared" ref="I180:I193" si="3">G180*H180</f>
        <v>0</v>
      </c>
      <c r="J180" s="14"/>
      <c r="K180" s="6"/>
    </row>
    <row r="181" spans="1:11" s="2" customFormat="1" ht="30.75" customHeight="1">
      <c r="A181" s="41">
        <f t="shared" ref="A181:A193" si="4">A180+1</f>
        <v>83</v>
      </c>
      <c r="B181" s="35" t="s">
        <v>16</v>
      </c>
      <c r="C181" s="197" t="s">
        <v>191</v>
      </c>
      <c r="D181" s="197"/>
      <c r="E181" s="197"/>
      <c r="F181" s="33" t="s">
        <v>3</v>
      </c>
      <c r="G181" s="115">
        <v>436</v>
      </c>
      <c r="H181" s="65"/>
      <c r="I181" s="61">
        <f t="shared" si="3"/>
        <v>0</v>
      </c>
      <c r="J181" s="14"/>
      <c r="K181" s="6"/>
    </row>
    <row r="182" spans="1:11" s="2" customFormat="1" ht="30.75" customHeight="1">
      <c r="A182" s="41">
        <f t="shared" si="4"/>
        <v>84</v>
      </c>
      <c r="B182" s="35" t="s">
        <v>16</v>
      </c>
      <c r="C182" s="197" t="s">
        <v>192</v>
      </c>
      <c r="D182" s="197"/>
      <c r="E182" s="197"/>
      <c r="F182" s="33" t="s">
        <v>3</v>
      </c>
      <c r="G182" s="115">
        <v>54</v>
      </c>
      <c r="H182" s="65"/>
      <c r="I182" s="61">
        <f t="shared" si="3"/>
        <v>0</v>
      </c>
      <c r="J182" s="14"/>
      <c r="K182" s="6"/>
    </row>
    <row r="183" spans="1:11" s="2" customFormat="1" ht="41.25" customHeight="1">
      <c r="A183" s="41">
        <f t="shared" si="4"/>
        <v>85</v>
      </c>
      <c r="B183" s="35" t="s">
        <v>26</v>
      </c>
      <c r="C183" s="197" t="s">
        <v>226</v>
      </c>
      <c r="D183" s="197"/>
      <c r="E183" s="197"/>
      <c r="F183" s="33" t="s">
        <v>3</v>
      </c>
      <c r="G183" s="115">
        <v>2.0499999999999998</v>
      </c>
      <c r="H183" s="65"/>
      <c r="I183" s="61">
        <f t="shared" si="3"/>
        <v>0</v>
      </c>
      <c r="J183" s="14"/>
      <c r="K183" s="6"/>
    </row>
    <row r="184" spans="1:11" s="2" customFormat="1" ht="54" customHeight="1">
      <c r="A184" s="41">
        <f t="shared" si="4"/>
        <v>86</v>
      </c>
      <c r="B184" s="35" t="s">
        <v>26</v>
      </c>
      <c r="C184" s="197" t="s">
        <v>190</v>
      </c>
      <c r="D184" s="197"/>
      <c r="E184" s="197"/>
      <c r="F184" s="33" t="s">
        <v>3</v>
      </c>
      <c r="G184" s="115">
        <v>55</v>
      </c>
      <c r="H184" s="65"/>
      <c r="I184" s="61">
        <f t="shared" si="3"/>
        <v>0</v>
      </c>
      <c r="J184" s="14"/>
      <c r="K184" s="6"/>
    </row>
    <row r="185" spans="1:11" s="2" customFormat="1" ht="39.75" customHeight="1">
      <c r="A185" s="41">
        <f t="shared" si="4"/>
        <v>87</v>
      </c>
      <c r="B185" s="35" t="s">
        <v>225</v>
      </c>
      <c r="C185" s="197" t="s">
        <v>189</v>
      </c>
      <c r="D185" s="197"/>
      <c r="E185" s="197"/>
      <c r="F185" s="33" t="s">
        <v>3</v>
      </c>
      <c r="G185" s="115">
        <v>55</v>
      </c>
      <c r="H185" s="65"/>
      <c r="I185" s="61">
        <f t="shared" si="3"/>
        <v>0</v>
      </c>
      <c r="J185" s="14"/>
      <c r="K185" s="6"/>
    </row>
    <row r="186" spans="1:11" s="2" customFormat="1" ht="58.7" customHeight="1">
      <c r="A186" s="41">
        <f t="shared" si="4"/>
        <v>88</v>
      </c>
      <c r="B186" s="35" t="s">
        <v>26</v>
      </c>
      <c r="C186" s="197" t="s">
        <v>187</v>
      </c>
      <c r="D186" s="197"/>
      <c r="E186" s="197"/>
      <c r="F186" s="33" t="s">
        <v>2</v>
      </c>
      <c r="G186" s="115">
        <v>140</v>
      </c>
      <c r="H186" s="65"/>
      <c r="I186" s="61">
        <f t="shared" si="3"/>
        <v>0</v>
      </c>
      <c r="J186" s="14"/>
      <c r="K186" s="6"/>
    </row>
    <row r="187" spans="1:11" s="2" customFormat="1" ht="51" customHeight="1">
      <c r="A187" s="41">
        <f t="shared" si="4"/>
        <v>89</v>
      </c>
      <c r="B187" s="35" t="s">
        <v>227</v>
      </c>
      <c r="C187" s="213" t="s">
        <v>169</v>
      </c>
      <c r="D187" s="213"/>
      <c r="E187" s="213"/>
      <c r="F187" s="33" t="s">
        <v>3</v>
      </c>
      <c r="G187" s="115">
        <f>356-55</f>
        <v>301</v>
      </c>
      <c r="H187" s="65"/>
      <c r="I187" s="61">
        <f t="shared" si="3"/>
        <v>0</v>
      </c>
      <c r="J187" s="14"/>
      <c r="K187" s="6"/>
    </row>
    <row r="188" spans="1:11" s="2" customFormat="1" ht="51" customHeight="1">
      <c r="A188" s="41">
        <f t="shared" si="4"/>
        <v>90</v>
      </c>
      <c r="B188" s="35" t="s">
        <v>228</v>
      </c>
      <c r="C188" s="213" t="s">
        <v>188</v>
      </c>
      <c r="D188" s="213"/>
      <c r="E188" s="213"/>
      <c r="F188" s="33" t="s">
        <v>2</v>
      </c>
      <c r="G188" s="115">
        <f>150</f>
        <v>150</v>
      </c>
      <c r="H188" s="65"/>
      <c r="I188" s="61">
        <f t="shared" si="3"/>
        <v>0</v>
      </c>
      <c r="J188" s="14"/>
      <c r="K188" s="6"/>
    </row>
    <row r="189" spans="1:11" s="2" customFormat="1" ht="51" customHeight="1">
      <c r="A189" s="41">
        <f t="shared" si="4"/>
        <v>91</v>
      </c>
      <c r="B189" s="35" t="s">
        <v>15</v>
      </c>
      <c r="C189" s="213" t="s">
        <v>229</v>
      </c>
      <c r="D189" s="213"/>
      <c r="E189" s="213"/>
      <c r="F189" s="33" t="s">
        <v>3</v>
      </c>
      <c r="G189" s="115">
        <f>356-55</f>
        <v>301</v>
      </c>
      <c r="H189" s="65"/>
      <c r="I189" s="61">
        <f t="shared" si="3"/>
        <v>0</v>
      </c>
      <c r="J189" s="14"/>
      <c r="K189" s="6"/>
    </row>
    <row r="190" spans="1:11" s="2" customFormat="1" ht="54.75" customHeight="1">
      <c r="A190" s="41">
        <f t="shared" si="4"/>
        <v>92</v>
      </c>
      <c r="B190" s="35" t="s">
        <v>15</v>
      </c>
      <c r="C190" s="213" t="s">
        <v>170</v>
      </c>
      <c r="D190" s="213"/>
      <c r="E190" s="213"/>
      <c r="F190" s="33" t="s">
        <v>3</v>
      </c>
      <c r="G190" s="115">
        <f>356-55</f>
        <v>301</v>
      </c>
      <c r="H190" s="65"/>
      <c r="I190" s="61">
        <f t="shared" si="3"/>
        <v>0</v>
      </c>
      <c r="J190" s="14"/>
      <c r="K190" s="6"/>
    </row>
    <row r="191" spans="1:11" s="2" customFormat="1" ht="30.75" customHeight="1">
      <c r="A191" s="41">
        <f t="shared" si="4"/>
        <v>93</v>
      </c>
      <c r="B191" s="35" t="s">
        <v>14</v>
      </c>
      <c r="C191" s="197" t="s">
        <v>174</v>
      </c>
      <c r="D191" s="197"/>
      <c r="E191" s="197"/>
      <c r="F191" s="33" t="s">
        <v>3</v>
      </c>
      <c r="G191" s="115">
        <v>301</v>
      </c>
      <c r="H191" s="65"/>
      <c r="I191" s="61">
        <f t="shared" si="3"/>
        <v>0</v>
      </c>
      <c r="J191" s="14"/>
      <c r="K191" s="6"/>
    </row>
    <row r="192" spans="1:11" s="2" customFormat="1" ht="28.5" customHeight="1">
      <c r="A192" s="41">
        <f t="shared" si="4"/>
        <v>94</v>
      </c>
      <c r="B192" s="35" t="s">
        <v>14</v>
      </c>
      <c r="C192" s="197" t="s">
        <v>175</v>
      </c>
      <c r="D192" s="197"/>
      <c r="E192" s="197"/>
      <c r="F192" s="33" t="s">
        <v>3</v>
      </c>
      <c r="G192" s="115">
        <f>G179+G180+G181+G182+G183</f>
        <v>962.05</v>
      </c>
      <c r="H192" s="65"/>
      <c r="I192" s="61">
        <f t="shared" si="3"/>
        <v>0</v>
      </c>
      <c r="J192" s="14"/>
      <c r="K192" s="6"/>
    </row>
    <row r="193" spans="1:11" s="2" customFormat="1" ht="53.45" customHeight="1">
      <c r="A193" s="41">
        <f t="shared" si="4"/>
        <v>95</v>
      </c>
      <c r="B193" s="35" t="s">
        <v>13</v>
      </c>
      <c r="C193" s="197" t="s">
        <v>171</v>
      </c>
      <c r="D193" s="197"/>
      <c r="E193" s="197"/>
      <c r="F193" s="33" t="s">
        <v>3</v>
      </c>
      <c r="G193" s="115">
        <f>D194+D195+D196</f>
        <v>913.05</v>
      </c>
      <c r="H193" s="65"/>
      <c r="I193" s="61">
        <f t="shared" si="3"/>
        <v>0</v>
      </c>
      <c r="J193" s="14"/>
      <c r="K193" s="6"/>
    </row>
    <row r="194" spans="1:11" s="2" customFormat="1" ht="30.2" customHeight="1">
      <c r="A194" s="51" t="s">
        <v>35</v>
      </c>
      <c r="B194" s="33" t="s">
        <v>35</v>
      </c>
      <c r="C194" s="9" t="s">
        <v>194</v>
      </c>
      <c r="D194" s="11">
        <v>356</v>
      </c>
      <c r="E194" s="9" t="s">
        <v>3</v>
      </c>
      <c r="F194" s="33" t="s">
        <v>35</v>
      </c>
      <c r="G194" s="115" t="s">
        <v>35</v>
      </c>
      <c r="H194" s="65" t="s">
        <v>35</v>
      </c>
      <c r="I194" s="61" t="s">
        <v>35</v>
      </c>
      <c r="J194" s="14"/>
      <c r="K194" s="6"/>
    </row>
    <row r="195" spans="1:11" s="2" customFormat="1" ht="30.75" customHeight="1">
      <c r="A195" s="51" t="s">
        <v>35</v>
      </c>
      <c r="B195" s="33" t="s">
        <v>35</v>
      </c>
      <c r="C195" s="9" t="s">
        <v>193</v>
      </c>
      <c r="D195" s="11">
        <f>(0.2*180+0.35*140)</f>
        <v>85</v>
      </c>
      <c r="E195" s="9" t="s">
        <v>3</v>
      </c>
      <c r="F195" s="33" t="s">
        <v>35</v>
      </c>
      <c r="G195" s="115" t="s">
        <v>35</v>
      </c>
      <c r="H195" s="65" t="s">
        <v>35</v>
      </c>
      <c r="I195" s="61" t="s">
        <v>35</v>
      </c>
      <c r="J195" s="14"/>
      <c r="K195" s="6"/>
    </row>
    <row r="196" spans="1:11" s="2" customFormat="1" ht="30.75" customHeight="1">
      <c r="A196" s="51" t="s">
        <v>35</v>
      </c>
      <c r="B196" s="33" t="s">
        <v>35</v>
      </c>
      <c r="C196" s="9" t="s">
        <v>173</v>
      </c>
      <c r="D196" s="11">
        <v>472.05</v>
      </c>
      <c r="E196" s="9" t="s">
        <v>3</v>
      </c>
      <c r="F196" s="33" t="s">
        <v>35</v>
      </c>
      <c r="G196" s="115" t="s">
        <v>35</v>
      </c>
      <c r="H196" s="65" t="s">
        <v>35</v>
      </c>
      <c r="I196" s="61" t="s">
        <v>35</v>
      </c>
      <c r="J196" s="14"/>
      <c r="K196" s="6"/>
    </row>
    <row r="197" spans="1:11" s="2" customFormat="1" ht="30.75" customHeight="1">
      <c r="A197" s="41">
        <f>A193+1</f>
        <v>96</v>
      </c>
      <c r="B197" s="35" t="s">
        <v>12</v>
      </c>
      <c r="C197" s="197" t="s">
        <v>172</v>
      </c>
      <c r="D197" s="197"/>
      <c r="E197" s="197"/>
      <c r="F197" s="33" t="s">
        <v>3</v>
      </c>
      <c r="G197" s="115">
        <f>G193+G181+G182+33</f>
        <v>1436.05</v>
      </c>
      <c r="H197" s="65"/>
      <c r="I197" s="61">
        <f>G197*H197</f>
        <v>0</v>
      </c>
      <c r="J197" s="14"/>
      <c r="K197" s="6"/>
    </row>
    <row r="198" spans="1:11" s="2" customFormat="1" ht="37.5" customHeight="1">
      <c r="A198" s="41">
        <f>A197+1</f>
        <v>97</v>
      </c>
      <c r="B198" s="8" t="s">
        <v>26</v>
      </c>
      <c r="C198" s="197" t="s">
        <v>134</v>
      </c>
      <c r="D198" s="197"/>
      <c r="E198" s="197"/>
      <c r="F198" s="16" t="s">
        <v>2</v>
      </c>
      <c r="G198" s="110">
        <v>180</v>
      </c>
      <c r="H198" s="65"/>
      <c r="I198" s="61">
        <f t="shared" ref="I198:I213" si="5">G198*H198</f>
        <v>0</v>
      </c>
      <c r="J198" s="14"/>
      <c r="K198" s="6"/>
    </row>
    <row r="199" spans="1:11" s="2" customFormat="1" ht="30.75" customHeight="1">
      <c r="A199" s="41">
        <f t="shared" ref="A199:A213" si="6">A198+1</f>
        <v>98</v>
      </c>
      <c r="B199" s="8" t="s">
        <v>26</v>
      </c>
      <c r="C199" s="197" t="s">
        <v>176</v>
      </c>
      <c r="D199" s="197"/>
      <c r="E199" s="197"/>
      <c r="F199" s="16" t="s">
        <v>2</v>
      </c>
      <c r="G199" s="110">
        <v>192</v>
      </c>
      <c r="H199" s="65"/>
      <c r="I199" s="61">
        <f t="shared" si="5"/>
        <v>0</v>
      </c>
      <c r="J199" s="14"/>
      <c r="K199" s="6"/>
    </row>
    <row r="200" spans="1:11" s="2" customFormat="1" ht="30.75" customHeight="1">
      <c r="A200" s="41">
        <f t="shared" si="6"/>
        <v>99</v>
      </c>
      <c r="B200" s="8" t="s">
        <v>27</v>
      </c>
      <c r="C200" s="197" t="s">
        <v>178</v>
      </c>
      <c r="D200" s="197"/>
      <c r="E200" s="197"/>
      <c r="F200" s="16" t="s">
        <v>2</v>
      </c>
      <c r="G200" s="110">
        <v>91</v>
      </c>
      <c r="H200" s="65"/>
      <c r="I200" s="61">
        <f t="shared" si="5"/>
        <v>0</v>
      </c>
      <c r="J200" s="14"/>
      <c r="K200" s="6"/>
    </row>
    <row r="201" spans="1:11" s="2" customFormat="1" ht="42.75" customHeight="1">
      <c r="A201" s="41">
        <f t="shared" si="6"/>
        <v>100</v>
      </c>
      <c r="B201" s="8" t="s">
        <v>231</v>
      </c>
      <c r="C201" s="197" t="s">
        <v>195</v>
      </c>
      <c r="D201" s="197"/>
      <c r="E201" s="197"/>
      <c r="F201" s="16" t="s">
        <v>3</v>
      </c>
      <c r="G201" s="110">
        <f>(0.08+0.1+0.05*2)*192+(0.14+0.15+0.05*2)*91</f>
        <v>89.25</v>
      </c>
      <c r="H201" s="65"/>
      <c r="I201" s="61">
        <f t="shared" si="5"/>
        <v>0</v>
      </c>
      <c r="J201" s="14"/>
      <c r="K201" s="6"/>
    </row>
    <row r="202" spans="1:11" s="2" customFormat="1" ht="64.5" customHeight="1">
      <c r="A202" s="41">
        <f t="shared" si="6"/>
        <v>101</v>
      </c>
      <c r="B202" s="8" t="s">
        <v>26</v>
      </c>
      <c r="C202" s="197" t="s">
        <v>232</v>
      </c>
      <c r="D202" s="197"/>
      <c r="E202" s="197"/>
      <c r="F202" s="33" t="s">
        <v>51</v>
      </c>
      <c r="G202" s="115">
        <v>2</v>
      </c>
      <c r="H202" s="65"/>
      <c r="I202" s="61">
        <f t="shared" si="5"/>
        <v>0</v>
      </c>
      <c r="J202" s="14"/>
      <c r="K202" s="6"/>
    </row>
    <row r="203" spans="1:11" s="2" customFormat="1" ht="30.75" customHeight="1">
      <c r="A203" s="41">
        <f t="shared" si="6"/>
        <v>102</v>
      </c>
      <c r="B203" s="35" t="s">
        <v>225</v>
      </c>
      <c r="C203" s="197" t="s">
        <v>177</v>
      </c>
      <c r="D203" s="197"/>
      <c r="E203" s="197"/>
      <c r="F203" s="16" t="s">
        <v>3</v>
      </c>
      <c r="G203" s="115">
        <f>3.2*6*2+37</f>
        <v>75.400000000000006</v>
      </c>
      <c r="H203" s="65"/>
      <c r="I203" s="61">
        <f t="shared" si="5"/>
        <v>0</v>
      </c>
      <c r="J203" s="14"/>
      <c r="K203" s="6"/>
    </row>
    <row r="204" spans="1:11" s="2" customFormat="1" ht="30.75" customHeight="1">
      <c r="A204" s="41">
        <f t="shared" si="6"/>
        <v>103</v>
      </c>
      <c r="B204" s="35" t="s">
        <v>230</v>
      </c>
      <c r="C204" s="197" t="s">
        <v>179</v>
      </c>
      <c r="D204" s="197"/>
      <c r="E204" s="197"/>
      <c r="F204" s="33" t="s">
        <v>3</v>
      </c>
      <c r="G204" s="115">
        <v>2</v>
      </c>
      <c r="H204" s="65"/>
      <c r="I204" s="61">
        <f t="shared" si="5"/>
        <v>0</v>
      </c>
      <c r="J204" s="14"/>
      <c r="K204" s="6"/>
    </row>
    <row r="205" spans="1:11" s="2" customFormat="1" ht="49.7" customHeight="1">
      <c r="A205" s="41">
        <f t="shared" si="6"/>
        <v>104</v>
      </c>
      <c r="B205" s="35" t="s">
        <v>26</v>
      </c>
      <c r="C205" s="197" t="s">
        <v>180</v>
      </c>
      <c r="D205" s="197"/>
      <c r="E205" s="197"/>
      <c r="F205" s="33" t="s">
        <v>3</v>
      </c>
      <c r="G205" s="115">
        <v>3.8</v>
      </c>
      <c r="H205" s="65"/>
      <c r="I205" s="61">
        <f t="shared" si="5"/>
        <v>0</v>
      </c>
      <c r="J205" s="14"/>
      <c r="K205" s="6"/>
    </row>
    <row r="206" spans="1:11" s="2" customFormat="1" ht="48.2" customHeight="1">
      <c r="A206" s="41">
        <f t="shared" si="6"/>
        <v>105</v>
      </c>
      <c r="B206" s="35" t="s">
        <v>57</v>
      </c>
      <c r="C206" s="197" t="s">
        <v>255</v>
      </c>
      <c r="D206" s="197"/>
      <c r="E206" s="197"/>
      <c r="F206" s="33" t="s">
        <v>3</v>
      </c>
      <c r="G206" s="115">
        <v>4</v>
      </c>
      <c r="H206" s="65"/>
      <c r="I206" s="61">
        <f t="shared" si="5"/>
        <v>0</v>
      </c>
      <c r="J206" s="14"/>
      <c r="K206" s="6"/>
    </row>
    <row r="207" spans="1:11" s="2" customFormat="1" ht="30.75" customHeight="1">
      <c r="A207" s="41">
        <f t="shared" si="6"/>
        <v>106</v>
      </c>
      <c r="B207" s="35" t="s">
        <v>26</v>
      </c>
      <c r="C207" s="197" t="s">
        <v>181</v>
      </c>
      <c r="D207" s="197"/>
      <c r="E207" s="197"/>
      <c r="F207" s="33" t="s">
        <v>3</v>
      </c>
      <c r="G207" s="115">
        <v>2.4</v>
      </c>
      <c r="H207" s="65"/>
      <c r="I207" s="61">
        <f t="shared" si="5"/>
        <v>0</v>
      </c>
      <c r="J207" s="14"/>
      <c r="K207" s="6"/>
    </row>
    <row r="208" spans="1:11" s="2" customFormat="1" ht="30.75" customHeight="1">
      <c r="A208" s="41">
        <f t="shared" si="6"/>
        <v>107</v>
      </c>
      <c r="B208" s="35" t="s">
        <v>12</v>
      </c>
      <c r="C208" s="197" t="s">
        <v>256</v>
      </c>
      <c r="D208" s="197"/>
      <c r="E208" s="197"/>
      <c r="F208" s="16" t="s">
        <v>3</v>
      </c>
      <c r="G208" s="115">
        <v>197</v>
      </c>
      <c r="H208" s="65"/>
      <c r="I208" s="61">
        <f t="shared" si="5"/>
        <v>0</v>
      </c>
      <c r="J208" s="14"/>
      <c r="K208" s="6"/>
    </row>
    <row r="209" spans="1:11" s="2" customFormat="1" ht="30.75" customHeight="1">
      <c r="A209" s="41">
        <f t="shared" si="6"/>
        <v>108</v>
      </c>
      <c r="B209" s="35" t="s">
        <v>57</v>
      </c>
      <c r="C209" s="197" t="s">
        <v>183</v>
      </c>
      <c r="D209" s="197"/>
      <c r="E209" s="197"/>
      <c r="F209" s="16" t="s">
        <v>100</v>
      </c>
      <c r="G209" s="115">
        <v>2</v>
      </c>
      <c r="H209" s="65"/>
      <c r="I209" s="61">
        <f t="shared" si="5"/>
        <v>0</v>
      </c>
      <c r="J209" s="14"/>
      <c r="K209" s="6"/>
    </row>
    <row r="210" spans="1:11" s="2" customFormat="1" ht="30.75" customHeight="1">
      <c r="A210" s="41">
        <f t="shared" si="6"/>
        <v>109</v>
      </c>
      <c r="B210" s="35" t="s">
        <v>57</v>
      </c>
      <c r="C210" s="197" t="s">
        <v>184</v>
      </c>
      <c r="D210" s="197"/>
      <c r="E210" s="197"/>
      <c r="F210" s="16" t="s">
        <v>100</v>
      </c>
      <c r="G210" s="115">
        <v>4</v>
      </c>
      <c r="H210" s="65"/>
      <c r="I210" s="61">
        <f t="shared" si="5"/>
        <v>0</v>
      </c>
      <c r="J210" s="14"/>
      <c r="K210" s="6"/>
    </row>
    <row r="211" spans="1:11" s="2" customFormat="1" ht="30.75" customHeight="1">
      <c r="A211" s="41">
        <f t="shared" si="6"/>
        <v>110</v>
      </c>
      <c r="B211" s="35" t="s">
        <v>57</v>
      </c>
      <c r="C211" s="197" t="s">
        <v>185</v>
      </c>
      <c r="D211" s="197"/>
      <c r="E211" s="197"/>
      <c r="F211" s="16" t="s">
        <v>100</v>
      </c>
      <c r="G211" s="115">
        <v>15</v>
      </c>
      <c r="H211" s="65"/>
      <c r="I211" s="61">
        <f t="shared" si="5"/>
        <v>0</v>
      </c>
      <c r="J211" s="14"/>
      <c r="K211" s="6"/>
    </row>
    <row r="212" spans="1:11" s="2" customFormat="1" ht="39.75" customHeight="1">
      <c r="A212" s="41">
        <f t="shared" si="6"/>
        <v>111</v>
      </c>
      <c r="B212" s="35" t="s">
        <v>11</v>
      </c>
      <c r="C212" s="197" t="s">
        <v>186</v>
      </c>
      <c r="D212" s="197"/>
      <c r="E212" s="197"/>
      <c r="F212" s="33" t="s">
        <v>2</v>
      </c>
      <c r="G212" s="115">
        <v>56</v>
      </c>
      <c r="H212" s="65"/>
      <c r="I212" s="61">
        <f t="shared" si="5"/>
        <v>0</v>
      </c>
      <c r="J212" s="14"/>
      <c r="K212" s="6"/>
    </row>
    <row r="213" spans="1:11" s="2" customFormat="1" ht="43.5" customHeight="1">
      <c r="A213" s="41">
        <f t="shared" si="6"/>
        <v>112</v>
      </c>
      <c r="B213" s="35" t="s">
        <v>230</v>
      </c>
      <c r="C213" s="197" t="s">
        <v>277</v>
      </c>
      <c r="D213" s="197"/>
      <c r="E213" s="197"/>
      <c r="F213" s="33" t="s">
        <v>196</v>
      </c>
      <c r="G213" s="115">
        <v>1</v>
      </c>
      <c r="H213" s="65"/>
      <c r="I213" s="61">
        <f t="shared" si="5"/>
        <v>0</v>
      </c>
      <c r="J213" s="14"/>
      <c r="K213" s="6"/>
    </row>
    <row r="214" spans="1:11" s="2" customFormat="1" ht="30.75" customHeight="1">
      <c r="A214" s="51" t="s">
        <v>35</v>
      </c>
      <c r="B214" s="33" t="s">
        <v>35</v>
      </c>
      <c r="C214" s="9" t="s">
        <v>202</v>
      </c>
      <c r="D214" s="66">
        <v>64</v>
      </c>
      <c r="E214" s="66" t="s">
        <v>3</v>
      </c>
      <c r="F214" s="33" t="s">
        <v>35</v>
      </c>
      <c r="G214" s="115" t="s">
        <v>35</v>
      </c>
      <c r="H214" s="65" t="s">
        <v>35</v>
      </c>
      <c r="I214" s="61" t="s">
        <v>35</v>
      </c>
      <c r="J214" s="14"/>
      <c r="K214" s="6"/>
    </row>
    <row r="215" spans="1:11" s="2" customFormat="1" ht="30.75" customHeight="1">
      <c r="A215" s="51" t="s">
        <v>35</v>
      </c>
      <c r="B215" s="33" t="s">
        <v>35</v>
      </c>
      <c r="C215" s="9" t="s">
        <v>203</v>
      </c>
      <c r="D215" s="66">
        <v>26</v>
      </c>
      <c r="E215" s="66" t="s">
        <v>3</v>
      </c>
      <c r="F215" s="33" t="s">
        <v>35</v>
      </c>
      <c r="G215" s="115" t="s">
        <v>35</v>
      </c>
      <c r="H215" s="65" t="s">
        <v>35</v>
      </c>
      <c r="I215" s="61" t="s">
        <v>35</v>
      </c>
      <c r="J215" s="14"/>
      <c r="K215" s="6"/>
    </row>
    <row r="216" spans="1:11" s="2" customFormat="1" ht="30.75" customHeight="1">
      <c r="A216" s="51" t="s">
        <v>35</v>
      </c>
      <c r="B216" s="33" t="s">
        <v>35</v>
      </c>
      <c r="C216" s="9" t="s">
        <v>204</v>
      </c>
      <c r="D216" s="66">
        <v>49</v>
      </c>
      <c r="E216" s="66" t="s">
        <v>3</v>
      </c>
      <c r="F216" s="33" t="s">
        <v>35</v>
      </c>
      <c r="G216" s="115" t="s">
        <v>35</v>
      </c>
      <c r="H216" s="65" t="s">
        <v>35</v>
      </c>
      <c r="I216" s="61" t="s">
        <v>35</v>
      </c>
      <c r="J216" s="14"/>
      <c r="K216" s="6"/>
    </row>
    <row r="217" spans="1:11" s="2" customFormat="1" ht="30.75" customHeight="1">
      <c r="A217" s="51" t="s">
        <v>35</v>
      </c>
      <c r="B217" s="33" t="s">
        <v>35</v>
      </c>
      <c r="C217" s="67" t="s">
        <v>205</v>
      </c>
      <c r="D217" s="66">
        <v>2.5</v>
      </c>
      <c r="E217" s="66" t="s">
        <v>2</v>
      </c>
      <c r="F217" s="33" t="s">
        <v>35</v>
      </c>
      <c r="G217" s="115" t="s">
        <v>35</v>
      </c>
      <c r="H217" s="65" t="s">
        <v>35</v>
      </c>
      <c r="I217" s="61" t="s">
        <v>35</v>
      </c>
      <c r="J217" s="14"/>
      <c r="K217" s="6"/>
    </row>
    <row r="218" spans="1:11" s="2" customFormat="1" ht="40.700000000000003" customHeight="1">
      <c r="A218" s="51" t="s">
        <v>35</v>
      </c>
      <c r="B218" s="33" t="s">
        <v>35</v>
      </c>
      <c r="C218" s="9" t="s">
        <v>206</v>
      </c>
      <c r="D218" s="66">
        <v>1</v>
      </c>
      <c r="E218" s="66" t="s">
        <v>100</v>
      </c>
      <c r="F218" s="33" t="s">
        <v>35</v>
      </c>
      <c r="G218" s="115" t="s">
        <v>35</v>
      </c>
      <c r="H218" s="65" t="s">
        <v>35</v>
      </c>
      <c r="I218" s="61" t="s">
        <v>35</v>
      </c>
      <c r="J218" s="14"/>
      <c r="K218" s="6"/>
    </row>
    <row r="219" spans="1:11" s="2" customFormat="1" ht="30.75" customHeight="1">
      <c r="A219" s="41">
        <f>A213+1</f>
        <v>113</v>
      </c>
      <c r="B219" s="35" t="s">
        <v>16</v>
      </c>
      <c r="C219" s="197" t="s">
        <v>197</v>
      </c>
      <c r="D219" s="197"/>
      <c r="E219" s="197"/>
      <c r="F219" s="33" t="s">
        <v>3</v>
      </c>
      <c r="G219" s="115">
        <v>33</v>
      </c>
      <c r="H219" s="65"/>
      <c r="I219" s="61">
        <f>G219*H219</f>
        <v>0</v>
      </c>
      <c r="J219" s="14"/>
      <c r="K219" s="6"/>
    </row>
    <row r="220" spans="1:11" s="2" customFormat="1" ht="30.75" customHeight="1">
      <c r="A220" s="51" t="s">
        <v>35</v>
      </c>
      <c r="B220" s="33" t="s">
        <v>35</v>
      </c>
      <c r="C220" s="67" t="s">
        <v>199</v>
      </c>
      <c r="D220" s="66">
        <v>30</v>
      </c>
      <c r="E220" s="66" t="s">
        <v>3</v>
      </c>
      <c r="F220" s="33" t="s">
        <v>35</v>
      </c>
      <c r="G220" s="115" t="s">
        <v>35</v>
      </c>
      <c r="H220" s="65" t="s">
        <v>35</v>
      </c>
      <c r="I220" s="61" t="s">
        <v>35</v>
      </c>
      <c r="J220" s="14"/>
      <c r="K220" s="6"/>
    </row>
    <row r="221" spans="1:11" s="2" customFormat="1" ht="30.75" customHeight="1">
      <c r="A221" s="51" t="s">
        <v>35</v>
      </c>
      <c r="B221" s="33" t="s">
        <v>35</v>
      </c>
      <c r="C221" s="67" t="s">
        <v>198</v>
      </c>
      <c r="D221" s="66">
        <f>3*1</f>
        <v>3</v>
      </c>
      <c r="E221" s="66" t="s">
        <v>3</v>
      </c>
      <c r="F221" s="33" t="s">
        <v>35</v>
      </c>
      <c r="G221" s="115" t="s">
        <v>35</v>
      </c>
      <c r="H221" s="65" t="s">
        <v>35</v>
      </c>
      <c r="I221" s="61" t="s">
        <v>35</v>
      </c>
      <c r="J221" s="14"/>
      <c r="K221" s="6"/>
    </row>
    <row r="222" spans="1:11" s="2" customFormat="1" ht="51" customHeight="1">
      <c r="A222" s="41">
        <f>A219+1</f>
        <v>114</v>
      </c>
      <c r="B222" s="35" t="s">
        <v>26</v>
      </c>
      <c r="C222" s="197" t="s">
        <v>201</v>
      </c>
      <c r="D222" s="197"/>
      <c r="E222" s="197"/>
      <c r="F222" s="19" t="s">
        <v>3</v>
      </c>
      <c r="G222" s="113">
        <v>14</v>
      </c>
      <c r="H222" s="65"/>
      <c r="I222" s="56">
        <f>G222*H222</f>
        <v>0</v>
      </c>
      <c r="J222" s="14"/>
      <c r="K222" s="6"/>
    </row>
    <row r="223" spans="1:11" s="2" customFormat="1" ht="39.75" customHeight="1">
      <c r="A223" s="41">
        <f>A222+1</f>
        <v>115</v>
      </c>
      <c r="B223" s="35" t="s">
        <v>14</v>
      </c>
      <c r="C223" s="197" t="s">
        <v>200</v>
      </c>
      <c r="D223" s="197"/>
      <c r="E223" s="197"/>
      <c r="F223" s="16" t="s">
        <v>3</v>
      </c>
      <c r="G223" s="110">
        <v>14</v>
      </c>
      <c r="H223" s="46"/>
      <c r="I223" s="55">
        <f>G223*H223</f>
        <v>0</v>
      </c>
      <c r="J223" s="14"/>
      <c r="K223" s="6"/>
    </row>
    <row r="224" spans="1:11" s="2" customFormat="1" ht="45.75" customHeight="1">
      <c r="A224" s="41">
        <f>A223+1</f>
        <v>116</v>
      </c>
      <c r="B224" s="35" t="s">
        <v>230</v>
      </c>
      <c r="C224" s="197" t="s">
        <v>304</v>
      </c>
      <c r="D224" s="197"/>
      <c r="E224" s="197"/>
      <c r="F224" s="16" t="s">
        <v>283</v>
      </c>
      <c r="G224" s="110">
        <v>1</v>
      </c>
      <c r="H224" s="46"/>
      <c r="I224" s="55">
        <f>G224*H224</f>
        <v>0</v>
      </c>
      <c r="J224" s="14"/>
      <c r="K224" s="6"/>
    </row>
    <row r="225" spans="1:11" s="2" customFormat="1" ht="30.75" customHeight="1">
      <c r="A225" s="36" t="s">
        <v>267</v>
      </c>
      <c r="B225" s="82" t="s">
        <v>7</v>
      </c>
      <c r="C225" s="198" t="s">
        <v>54</v>
      </c>
      <c r="D225" s="198"/>
      <c r="E225" s="198"/>
      <c r="F225" s="82" t="s">
        <v>35</v>
      </c>
      <c r="G225" s="112" t="s">
        <v>35</v>
      </c>
      <c r="H225" s="45" t="s">
        <v>35</v>
      </c>
      <c r="I225" s="57" t="s">
        <v>35</v>
      </c>
      <c r="J225" s="14"/>
      <c r="K225" s="6"/>
    </row>
    <row r="226" spans="1:11" s="2" customFormat="1" ht="30.75" customHeight="1">
      <c r="A226" s="40">
        <v>117</v>
      </c>
      <c r="B226" s="16" t="s">
        <v>12</v>
      </c>
      <c r="C226" s="197" t="s">
        <v>248</v>
      </c>
      <c r="D226" s="197"/>
      <c r="E226" s="197"/>
      <c r="F226" s="16" t="s">
        <v>3</v>
      </c>
      <c r="G226" s="110">
        <f>4715+(2992*1.2)</f>
        <v>8305.4</v>
      </c>
      <c r="H226" s="46"/>
      <c r="I226" s="58">
        <f>G226*H226</f>
        <v>0</v>
      </c>
      <c r="J226" s="14"/>
      <c r="K226" s="6"/>
    </row>
    <row r="227" spans="1:11" s="2" customFormat="1" ht="30.75" customHeight="1" thickBot="1">
      <c r="A227" s="117" t="s">
        <v>35</v>
      </c>
      <c r="B227" s="118" t="s">
        <v>35</v>
      </c>
      <c r="C227" s="119" t="s">
        <v>249</v>
      </c>
      <c r="D227" s="120">
        <v>605</v>
      </c>
      <c r="E227" s="120" t="s">
        <v>1</v>
      </c>
      <c r="F227" s="118" t="s">
        <v>35</v>
      </c>
      <c r="G227" s="121" t="s">
        <v>35</v>
      </c>
      <c r="H227" s="51" t="s">
        <v>35</v>
      </c>
      <c r="I227" s="61" t="s">
        <v>35</v>
      </c>
      <c r="J227" s="14"/>
      <c r="K227" s="6"/>
    </row>
    <row r="228" spans="1:11" ht="21.2" hidden="1" customHeight="1">
      <c r="A228" s="27" t="s">
        <v>268</v>
      </c>
      <c r="B228" s="216" t="s">
        <v>36</v>
      </c>
      <c r="C228" s="217"/>
      <c r="D228" s="218"/>
      <c r="E228" s="218"/>
      <c r="F228" s="218"/>
      <c r="G228" s="218"/>
      <c r="H228" s="219">
        <f>SUM(I9:I227)</f>
        <v>0</v>
      </c>
      <c r="I228" s="220"/>
      <c r="J228" s="15"/>
    </row>
    <row r="229" spans="1:11" s="2" customFormat="1" ht="21.2" hidden="1" customHeight="1">
      <c r="A229" s="28" t="s">
        <v>269</v>
      </c>
      <c r="B229" s="221" t="s">
        <v>34</v>
      </c>
      <c r="C229" s="222"/>
      <c r="D229" s="223"/>
      <c r="E229" s="223"/>
      <c r="F229" s="223"/>
      <c r="G229" s="223"/>
      <c r="H229" s="224">
        <f>H228*23%</f>
        <v>0</v>
      </c>
      <c r="I229" s="225"/>
      <c r="J229" s="17"/>
    </row>
    <row r="230" spans="1:11" ht="21.2" hidden="1" customHeight="1" thickBot="1">
      <c r="A230" s="29" t="s">
        <v>270</v>
      </c>
      <c r="B230" s="226" t="s">
        <v>33</v>
      </c>
      <c r="C230" s="227"/>
      <c r="D230" s="228"/>
      <c r="E230" s="228"/>
      <c r="F230" s="228"/>
      <c r="G230" s="228"/>
      <c r="H230" s="229">
        <f>H228+H229</f>
        <v>0</v>
      </c>
      <c r="I230" s="230"/>
    </row>
    <row r="231" spans="1:11">
      <c r="A231" s="2"/>
      <c r="B231" s="2"/>
      <c r="C231" s="2"/>
      <c r="D231" s="2"/>
      <c r="E231" s="2"/>
      <c r="F231" s="2"/>
      <c r="G231" s="6"/>
      <c r="H231" s="2"/>
      <c r="I231" s="2"/>
      <c r="J231" s="15"/>
    </row>
    <row r="232" spans="1:11">
      <c r="A232" s="2"/>
      <c r="B232" s="2"/>
      <c r="C232" s="2"/>
      <c r="D232" s="2"/>
      <c r="E232" s="2"/>
      <c r="F232" s="2"/>
      <c r="G232" s="6"/>
      <c r="H232" s="2"/>
      <c r="I232" s="2"/>
    </row>
    <row r="233" spans="1:11">
      <c r="A233" s="2"/>
      <c r="B233" s="2"/>
      <c r="C233" s="2"/>
      <c r="D233" s="2"/>
      <c r="E233" s="2"/>
      <c r="F233" s="6"/>
      <c r="G233" s="69"/>
      <c r="H233" s="2"/>
      <c r="I233" s="2"/>
    </row>
    <row r="234" spans="1:11">
      <c r="A234" s="2"/>
      <c r="B234" s="2"/>
      <c r="C234" s="2"/>
      <c r="D234" s="2"/>
      <c r="E234" s="2"/>
      <c r="F234" s="2"/>
      <c r="G234" s="6"/>
      <c r="H234" s="2"/>
      <c r="I234" s="2"/>
    </row>
    <row r="235" spans="1:11" ht="36.75" customHeight="1">
      <c r="A235" s="214" t="s">
        <v>272</v>
      </c>
      <c r="B235" s="214"/>
      <c r="C235" s="214"/>
      <c r="D235" s="214"/>
      <c r="E235" s="214"/>
      <c r="F235" s="214"/>
      <c r="G235" s="214"/>
      <c r="H235" s="214"/>
      <c r="I235" s="214"/>
    </row>
    <row r="236" spans="1:11">
      <c r="A236" s="215" t="s">
        <v>53</v>
      </c>
      <c r="B236" s="215"/>
      <c r="C236" s="215"/>
      <c r="D236" s="215"/>
      <c r="E236" s="215"/>
      <c r="F236" s="215"/>
      <c r="G236" s="215"/>
      <c r="H236" s="215"/>
      <c r="I236" s="215"/>
    </row>
    <row r="237" spans="1:11" ht="48.75" customHeight="1">
      <c r="A237" s="214" t="s">
        <v>271</v>
      </c>
      <c r="B237" s="214"/>
      <c r="C237" s="214"/>
      <c r="D237" s="214"/>
      <c r="E237" s="214"/>
      <c r="F237" s="214"/>
      <c r="G237" s="214"/>
      <c r="H237" s="214"/>
      <c r="I237" s="214"/>
    </row>
    <row r="238" spans="1:11" ht="49.7" customHeight="1">
      <c r="A238" s="214" t="s">
        <v>306</v>
      </c>
      <c r="B238" s="214"/>
      <c r="C238" s="214"/>
      <c r="D238" s="214"/>
      <c r="E238" s="214"/>
      <c r="F238" s="214"/>
      <c r="G238" s="214"/>
      <c r="H238" s="214"/>
      <c r="I238" s="214"/>
    </row>
    <row r="239" spans="1:11" ht="22.7" customHeight="1">
      <c r="A239" s="2"/>
      <c r="B239" s="2"/>
      <c r="C239" s="2"/>
      <c r="D239" s="2"/>
      <c r="E239" s="2"/>
      <c r="F239" s="2"/>
      <c r="G239" s="2"/>
      <c r="H239" s="2"/>
      <c r="I239" s="2"/>
    </row>
    <row r="240" spans="1:11" ht="27.75" customHeight="1">
      <c r="A240" s="214" t="s">
        <v>273</v>
      </c>
      <c r="B240" s="214"/>
      <c r="C240" s="214"/>
      <c r="D240" s="214"/>
      <c r="E240" s="214"/>
      <c r="F240" s="214"/>
      <c r="G240" s="214"/>
      <c r="H240" s="214"/>
      <c r="I240" s="214"/>
    </row>
    <row r="241" spans="1:9">
      <c r="A241" s="2"/>
      <c r="B241" s="2"/>
      <c r="C241" s="2"/>
      <c r="D241" s="2"/>
      <c r="E241" s="2"/>
      <c r="F241" s="2"/>
      <c r="G241" s="70"/>
      <c r="H241" s="2"/>
      <c r="I241" s="2"/>
    </row>
    <row r="242" spans="1:9">
      <c r="A242" s="2"/>
      <c r="B242" s="2"/>
      <c r="C242" s="2"/>
      <c r="D242" s="2"/>
      <c r="E242" s="2"/>
      <c r="F242" s="2"/>
      <c r="G242" s="70"/>
      <c r="H242" s="2"/>
      <c r="I242" s="2"/>
    </row>
    <row r="243" spans="1:9">
      <c r="A243" s="214" t="s">
        <v>166</v>
      </c>
      <c r="B243" s="214"/>
      <c r="C243" s="214"/>
      <c r="D243" s="214"/>
      <c r="E243" s="214"/>
      <c r="F243" s="214"/>
      <c r="G243" s="214"/>
      <c r="H243" s="214"/>
      <c r="I243" s="214"/>
    </row>
    <row r="244" spans="1:9">
      <c r="A244" s="2"/>
      <c r="B244" s="2"/>
      <c r="C244" s="2"/>
      <c r="D244" s="2"/>
      <c r="E244" s="2"/>
      <c r="F244" s="2"/>
      <c r="G244" s="6"/>
      <c r="H244" s="2"/>
      <c r="I244" s="2"/>
    </row>
    <row r="248" spans="1:9">
      <c r="F248" s="4"/>
      <c r="G248" s="4"/>
    </row>
    <row r="272" spans="3:3">
      <c r="C272" s="71"/>
    </row>
  </sheetData>
  <mergeCells count="163">
    <mergeCell ref="A235:I235"/>
    <mergeCell ref="A236:I236"/>
    <mergeCell ref="A237:I237"/>
    <mergeCell ref="A238:I238"/>
    <mergeCell ref="A240:I240"/>
    <mergeCell ref="A243:I243"/>
    <mergeCell ref="B228:G228"/>
    <mergeCell ref="H228:I228"/>
    <mergeCell ref="B229:G229"/>
    <mergeCell ref="H229:I229"/>
    <mergeCell ref="B230:G230"/>
    <mergeCell ref="H230:I230"/>
    <mergeCell ref="C219:E219"/>
    <mergeCell ref="C222:E222"/>
    <mergeCell ref="C223:E223"/>
    <mergeCell ref="C224:E224"/>
    <mergeCell ref="C225:E225"/>
    <mergeCell ref="C226:E226"/>
    <mergeCell ref="C208:E208"/>
    <mergeCell ref="C209:E209"/>
    <mergeCell ref="C210:E210"/>
    <mergeCell ref="C211:E211"/>
    <mergeCell ref="C212:E212"/>
    <mergeCell ref="C213:E213"/>
    <mergeCell ref="C202:E202"/>
    <mergeCell ref="C203:E203"/>
    <mergeCell ref="C204:E204"/>
    <mergeCell ref="C205:E205"/>
    <mergeCell ref="C206:E206"/>
    <mergeCell ref="C207:E207"/>
    <mergeCell ref="C193:E193"/>
    <mergeCell ref="C197:E197"/>
    <mergeCell ref="C198:E198"/>
    <mergeCell ref="C199:E199"/>
    <mergeCell ref="C200:E200"/>
    <mergeCell ref="C201:E201"/>
    <mergeCell ref="C187:E187"/>
    <mergeCell ref="C188:E188"/>
    <mergeCell ref="C189:E189"/>
    <mergeCell ref="C190:E190"/>
    <mergeCell ref="C191:E191"/>
    <mergeCell ref="C192:E192"/>
    <mergeCell ref="C181:E181"/>
    <mergeCell ref="C182:E182"/>
    <mergeCell ref="C183:E183"/>
    <mergeCell ref="C184:E184"/>
    <mergeCell ref="C185:E185"/>
    <mergeCell ref="C186:E186"/>
    <mergeCell ref="C175:E175"/>
    <mergeCell ref="C176:E176"/>
    <mergeCell ref="C177:E177"/>
    <mergeCell ref="C178:E178"/>
    <mergeCell ref="C179:E179"/>
    <mergeCell ref="C180:E180"/>
    <mergeCell ref="C166:E166"/>
    <mergeCell ref="C167:E167"/>
    <mergeCell ref="C168:E168"/>
    <mergeCell ref="C169:E169"/>
    <mergeCell ref="C173:E173"/>
    <mergeCell ref="C174:E174"/>
    <mergeCell ref="C160:E160"/>
    <mergeCell ref="C161:E161"/>
    <mergeCell ref="C162:E162"/>
    <mergeCell ref="C163:E163"/>
    <mergeCell ref="C164:E164"/>
    <mergeCell ref="C165:E165"/>
    <mergeCell ref="C151:E151"/>
    <mergeCell ref="C152:E152"/>
    <mergeCell ref="C153:E153"/>
    <mergeCell ref="C155:E155"/>
    <mergeCell ref="C156:E156"/>
    <mergeCell ref="C159:E159"/>
    <mergeCell ref="C143:E143"/>
    <mergeCell ref="C146:E146"/>
    <mergeCell ref="C147:E147"/>
    <mergeCell ref="C148:E148"/>
    <mergeCell ref="C149:E149"/>
    <mergeCell ref="C150:E150"/>
    <mergeCell ref="C128:E128"/>
    <mergeCell ref="C129:E129"/>
    <mergeCell ref="C130:E130"/>
    <mergeCell ref="C131:E131"/>
    <mergeCell ref="C132:E132"/>
    <mergeCell ref="C136:E136"/>
    <mergeCell ref="C122:E122"/>
    <mergeCell ref="C123:E123"/>
    <mergeCell ref="C124:E124"/>
    <mergeCell ref="C125:E125"/>
    <mergeCell ref="C126:E126"/>
    <mergeCell ref="C127:E127"/>
    <mergeCell ref="C110:E110"/>
    <mergeCell ref="C111:E111"/>
    <mergeCell ref="C114:E114"/>
    <mergeCell ref="C117:E117"/>
    <mergeCell ref="C118:E118"/>
    <mergeCell ref="C119:E119"/>
    <mergeCell ref="C83:E83"/>
    <mergeCell ref="C94:E94"/>
    <mergeCell ref="C95:E95"/>
    <mergeCell ref="C96:E96"/>
    <mergeCell ref="C97:E97"/>
    <mergeCell ref="C101:E101"/>
    <mergeCell ref="C75:E75"/>
    <mergeCell ref="C77:E77"/>
    <mergeCell ref="C78:E78"/>
    <mergeCell ref="C80:E80"/>
    <mergeCell ref="C81:E81"/>
    <mergeCell ref="C82:E82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56:E56"/>
    <mergeCell ref="C57:E57"/>
    <mergeCell ref="C59:E59"/>
    <mergeCell ref="C60:E60"/>
    <mergeCell ref="C61:E61"/>
    <mergeCell ref="C62:E62"/>
    <mergeCell ref="C50:E50"/>
    <mergeCell ref="C51:E51"/>
    <mergeCell ref="C52:E52"/>
    <mergeCell ref="C53:E53"/>
    <mergeCell ref="C54:E54"/>
    <mergeCell ref="C55:E55"/>
    <mergeCell ref="C42:E42"/>
    <mergeCell ref="C43:E43"/>
    <mergeCell ref="C44:E44"/>
    <mergeCell ref="C45:E45"/>
    <mergeCell ref="C46:E46"/>
    <mergeCell ref="C47:E47"/>
    <mergeCell ref="C16:E16"/>
    <mergeCell ref="C19:E19"/>
    <mergeCell ref="C20:E20"/>
    <mergeCell ref="C21:E21"/>
    <mergeCell ref="C22:E22"/>
    <mergeCell ref="C31:E31"/>
    <mergeCell ref="C13:E13"/>
    <mergeCell ref="C14:E14"/>
    <mergeCell ref="C15:E15"/>
    <mergeCell ref="A4:B4"/>
    <mergeCell ref="C4:G4"/>
    <mergeCell ref="H4:I4"/>
    <mergeCell ref="A5:A6"/>
    <mergeCell ref="B5:B6"/>
    <mergeCell ref="C5:E6"/>
    <mergeCell ref="F5:G5"/>
    <mergeCell ref="A2:B2"/>
    <mergeCell ref="C2:G2"/>
    <mergeCell ref="H2:I2"/>
    <mergeCell ref="A3:B3"/>
    <mergeCell ref="C3:G3"/>
    <mergeCell ref="H3:I3"/>
    <mergeCell ref="C7:E7"/>
    <mergeCell ref="C8:E8"/>
    <mergeCell ref="C9:E9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0" fitToHeight="0" orientation="portrait" useFirstPageNumber="1" r:id="rId1"/>
  <headerFooter alignWithMargins="0">
    <oddHeader>&amp;C&amp;"Arial,Kursywa"Przedmiar robót &amp;R&amp;"Arial,Kursywa"BRANŻA DROGOWA</oddHeader>
    <oddFooter>&amp;C&amp;"Arial,Kursywa"
&amp;P z &amp;N</oddFooter>
  </headerFooter>
  <rowBreaks count="10" manualBreakCount="10">
    <brk id="36" max="7" man="1"/>
    <brk id="65" max="7" man="1"/>
    <brk id="94" max="7" man="1"/>
    <brk id="117" max="7" man="1"/>
    <brk id="146" max="7" man="1"/>
    <brk id="168" max="7" man="1"/>
    <brk id="192" max="7" man="1"/>
    <brk id="218" max="7" man="1"/>
    <brk id="243" max="8" man="1"/>
    <brk id="244" max="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J278"/>
  <sheetViews>
    <sheetView showGridLines="0" view="pageBreakPreview" topLeftCell="A13" zoomScale="70" zoomScaleNormal="100" zoomScaleSheetLayoutView="70" workbookViewId="0">
      <selection activeCell="C29" sqref="C29"/>
    </sheetView>
  </sheetViews>
  <sheetFormatPr defaultColWidth="9.140625" defaultRowHeight="12.75"/>
  <cols>
    <col min="1" max="1" width="5.7109375" style="1" customWidth="1"/>
    <col min="2" max="2" width="13.140625" style="1" customWidth="1"/>
    <col min="3" max="3" width="65.42578125" style="1" customWidth="1"/>
    <col min="4" max="4" width="10.140625" style="1" customWidth="1"/>
    <col min="5" max="5" width="5.28515625" style="1" customWidth="1"/>
    <col min="6" max="6" width="12.7109375" style="1" customWidth="1"/>
    <col min="7" max="7" width="12.7109375" style="3" customWidth="1"/>
    <col min="8" max="8" width="13.7109375" style="1" customWidth="1"/>
    <col min="9" max="9" width="17.85546875" style="1" customWidth="1"/>
    <col min="10" max="10" width="19.42578125" style="1" customWidth="1"/>
    <col min="11" max="16384" width="9.140625" style="1"/>
  </cols>
  <sheetData>
    <row r="1" spans="1:10" ht="13.5" thickBot="1"/>
    <row r="2" spans="1:10" s="2" customFormat="1" ht="45" customHeight="1">
      <c r="A2" s="183" t="s">
        <v>20</v>
      </c>
      <c r="B2" s="184"/>
      <c r="C2" s="184" t="s">
        <v>66</v>
      </c>
      <c r="D2" s="184"/>
      <c r="E2" s="184"/>
      <c r="F2" s="185"/>
      <c r="G2" s="186"/>
      <c r="H2" s="187" t="s">
        <v>7</v>
      </c>
      <c r="I2" s="188"/>
    </row>
    <row r="3" spans="1:10" s="2" customFormat="1" ht="20.100000000000001" customHeight="1">
      <c r="A3" s="189" t="s">
        <v>21</v>
      </c>
      <c r="B3" s="190"/>
      <c r="C3" s="190" t="s">
        <v>18</v>
      </c>
      <c r="D3" s="190"/>
      <c r="E3" s="190"/>
      <c r="F3" s="191"/>
      <c r="G3" s="192"/>
      <c r="H3" s="193" t="s">
        <v>7</v>
      </c>
      <c r="I3" s="194"/>
    </row>
    <row r="4" spans="1:10" s="2" customFormat="1" ht="19.5" customHeight="1">
      <c r="A4" s="199" t="s">
        <v>22</v>
      </c>
      <c r="B4" s="200"/>
      <c r="C4" s="201" t="s">
        <v>9</v>
      </c>
      <c r="D4" s="201"/>
      <c r="E4" s="191"/>
      <c r="F4" s="191"/>
      <c r="G4" s="192"/>
      <c r="H4" s="202" t="s">
        <v>7</v>
      </c>
      <c r="I4" s="203"/>
    </row>
    <row r="5" spans="1:10" s="2" customFormat="1" ht="30.2" customHeight="1">
      <c r="A5" s="204" t="s">
        <v>4</v>
      </c>
      <c r="B5" s="205" t="s">
        <v>5</v>
      </c>
      <c r="C5" s="195" t="s">
        <v>8</v>
      </c>
      <c r="D5" s="195"/>
      <c r="E5" s="191"/>
      <c r="F5" s="195" t="s">
        <v>23</v>
      </c>
      <c r="G5" s="206"/>
      <c r="H5" s="43" t="s">
        <v>28</v>
      </c>
      <c r="I5" s="52" t="s">
        <v>29</v>
      </c>
    </row>
    <row r="6" spans="1:10" s="2" customFormat="1" ht="15" customHeight="1">
      <c r="A6" s="204"/>
      <c r="B6" s="205"/>
      <c r="C6" s="195"/>
      <c r="D6" s="195"/>
      <c r="E6" s="191"/>
      <c r="F6" s="93" t="s">
        <v>24</v>
      </c>
      <c r="G6" s="106" t="s">
        <v>0</v>
      </c>
      <c r="H6" s="44" t="s">
        <v>30</v>
      </c>
      <c r="I6" s="53" t="s">
        <v>30</v>
      </c>
    </row>
    <row r="7" spans="1:10" s="2" customFormat="1" ht="15" customHeight="1">
      <c r="A7" s="97">
        <v>1</v>
      </c>
      <c r="B7" s="98" t="s">
        <v>19</v>
      </c>
      <c r="C7" s="195">
        <v>3</v>
      </c>
      <c r="D7" s="195"/>
      <c r="E7" s="191"/>
      <c r="F7" s="93">
        <v>4</v>
      </c>
      <c r="G7" s="107">
        <v>5</v>
      </c>
      <c r="H7" s="44">
        <v>6</v>
      </c>
      <c r="I7" s="53">
        <v>7</v>
      </c>
    </row>
    <row r="8" spans="1:10" s="5" customFormat="1" ht="15" customHeight="1">
      <c r="A8" s="42" t="s">
        <v>6</v>
      </c>
      <c r="B8" s="94" t="s">
        <v>7</v>
      </c>
      <c r="C8" s="196" t="s">
        <v>37</v>
      </c>
      <c r="D8" s="196"/>
      <c r="E8" s="196"/>
      <c r="F8" s="38" t="s">
        <v>7</v>
      </c>
      <c r="G8" s="108" t="s">
        <v>7</v>
      </c>
      <c r="H8" s="37" t="s">
        <v>7</v>
      </c>
      <c r="I8" s="54" t="s">
        <v>7</v>
      </c>
    </row>
    <row r="9" spans="1:10" s="2" customFormat="1" ht="33" customHeight="1">
      <c r="A9" s="7">
        <v>1</v>
      </c>
      <c r="B9" s="8" t="s">
        <v>17</v>
      </c>
      <c r="C9" s="197" t="s">
        <v>113</v>
      </c>
      <c r="D9" s="197"/>
      <c r="E9" s="197"/>
      <c r="F9" s="8" t="s">
        <v>3</v>
      </c>
      <c r="G9" s="109">
        <f>D10+D11+D12</f>
        <v>1706</v>
      </c>
      <c r="H9" s="7"/>
      <c r="I9" s="62">
        <f>G9*H9</f>
        <v>0</v>
      </c>
    </row>
    <row r="10" spans="1:10" s="2" customFormat="1" ht="20.25" customHeight="1">
      <c r="A10" s="40" t="s">
        <v>35</v>
      </c>
      <c r="B10" s="16" t="s">
        <v>35</v>
      </c>
      <c r="C10" s="22" t="s">
        <v>111</v>
      </c>
      <c r="D10" s="23">
        <f>1072+45+35+22+24+39+30+50+33+6</f>
        <v>1356</v>
      </c>
      <c r="E10" s="24" t="s">
        <v>2</v>
      </c>
      <c r="F10" s="16" t="s">
        <v>35</v>
      </c>
      <c r="G10" s="110" t="s">
        <v>35</v>
      </c>
      <c r="H10" s="25" t="s">
        <v>35</v>
      </c>
      <c r="I10" s="55" t="s">
        <v>35</v>
      </c>
    </row>
    <row r="11" spans="1:10" s="2" customFormat="1" ht="20.25" customHeight="1">
      <c r="A11" s="40" t="s">
        <v>35</v>
      </c>
      <c r="B11" s="16" t="s">
        <v>35</v>
      </c>
      <c r="C11" s="22" t="s">
        <v>110</v>
      </c>
      <c r="D11" s="23">
        <f>240+45</f>
        <v>285</v>
      </c>
      <c r="E11" s="24" t="s">
        <v>2</v>
      </c>
      <c r="F11" s="16" t="s">
        <v>35</v>
      </c>
      <c r="G11" s="110" t="s">
        <v>35</v>
      </c>
      <c r="H11" s="25" t="s">
        <v>35</v>
      </c>
      <c r="I11" s="55" t="s">
        <v>35</v>
      </c>
    </row>
    <row r="12" spans="1:10" s="2" customFormat="1" ht="20.25" customHeight="1">
      <c r="A12" s="40" t="s">
        <v>35</v>
      </c>
      <c r="B12" s="16" t="s">
        <v>35</v>
      </c>
      <c r="C12" s="22" t="s">
        <v>112</v>
      </c>
      <c r="D12" s="23">
        <v>65</v>
      </c>
      <c r="E12" s="24" t="s">
        <v>2</v>
      </c>
      <c r="F12" s="16" t="s">
        <v>35</v>
      </c>
      <c r="G12" s="111" t="s">
        <v>35</v>
      </c>
      <c r="H12" s="40" t="s">
        <v>35</v>
      </c>
      <c r="I12" s="56" t="s">
        <v>35</v>
      </c>
      <c r="J12" s="17">
        <f>I9</f>
        <v>0</v>
      </c>
    </row>
    <row r="13" spans="1:10" s="2" customFormat="1" ht="21.2" customHeight="1">
      <c r="A13" s="42" t="s">
        <v>10</v>
      </c>
      <c r="B13" s="96" t="s">
        <v>7</v>
      </c>
      <c r="C13" s="198" t="s">
        <v>67</v>
      </c>
      <c r="D13" s="198"/>
      <c r="E13" s="198"/>
      <c r="F13" s="96" t="s">
        <v>35</v>
      </c>
      <c r="G13" s="112" t="s">
        <v>35</v>
      </c>
      <c r="H13" s="45" t="s">
        <v>35</v>
      </c>
      <c r="I13" s="57" t="s">
        <v>35</v>
      </c>
    </row>
    <row r="14" spans="1:10" s="2" customFormat="1" ht="68.25" customHeight="1">
      <c r="A14" s="25">
        <v>2</v>
      </c>
      <c r="B14" s="8" t="s">
        <v>11</v>
      </c>
      <c r="C14" s="197" t="s">
        <v>68</v>
      </c>
      <c r="D14" s="197"/>
      <c r="E14" s="197"/>
      <c r="F14" s="16" t="s">
        <v>3</v>
      </c>
      <c r="G14" s="110">
        <v>72</v>
      </c>
      <c r="H14" s="46"/>
      <c r="I14" s="58">
        <f>G14*H14</f>
        <v>0</v>
      </c>
    </row>
    <row r="15" spans="1:10" s="2" customFormat="1" ht="52.5" customHeight="1">
      <c r="A15" s="25">
        <f>A14+1</f>
        <v>3</v>
      </c>
      <c r="B15" s="8" t="s">
        <v>11</v>
      </c>
      <c r="C15" s="197" t="s">
        <v>69</v>
      </c>
      <c r="D15" s="197"/>
      <c r="E15" s="197"/>
      <c r="F15" s="16" t="s">
        <v>3</v>
      </c>
      <c r="G15" s="110">
        <v>2426</v>
      </c>
      <c r="H15" s="46"/>
      <c r="I15" s="58">
        <f>G15*H15</f>
        <v>0</v>
      </c>
    </row>
    <row r="16" spans="1:10" s="2" customFormat="1" ht="45.75" customHeight="1">
      <c r="A16" s="25">
        <f>A15+1</f>
        <v>4</v>
      </c>
      <c r="B16" s="8" t="s">
        <v>11</v>
      </c>
      <c r="C16" s="197" t="s">
        <v>253</v>
      </c>
      <c r="D16" s="197"/>
      <c r="E16" s="197"/>
      <c r="F16" s="16" t="s">
        <v>3</v>
      </c>
      <c r="G16" s="110">
        <f>D17+D18</f>
        <v>630</v>
      </c>
      <c r="H16" s="46"/>
      <c r="I16" s="58">
        <f>G16*H16</f>
        <v>0</v>
      </c>
    </row>
    <row r="17" spans="1:10" s="2" customFormat="1" ht="22.7" customHeight="1">
      <c r="A17" s="40" t="s">
        <v>35</v>
      </c>
      <c r="B17" s="16" t="s">
        <v>35</v>
      </c>
      <c r="C17" s="9" t="s">
        <v>72</v>
      </c>
      <c r="D17" s="9">
        <v>430</v>
      </c>
      <c r="E17" s="9" t="s">
        <v>3</v>
      </c>
      <c r="F17" s="16" t="s">
        <v>35</v>
      </c>
      <c r="G17" s="110" t="s">
        <v>35</v>
      </c>
      <c r="H17" s="25" t="s">
        <v>35</v>
      </c>
      <c r="I17" s="55" t="s">
        <v>35</v>
      </c>
    </row>
    <row r="18" spans="1:10" s="2" customFormat="1" ht="23.25" customHeight="1">
      <c r="A18" s="40" t="s">
        <v>35</v>
      </c>
      <c r="B18" s="16" t="s">
        <v>35</v>
      </c>
      <c r="C18" s="9" t="s">
        <v>73</v>
      </c>
      <c r="D18" s="9">
        <v>200</v>
      </c>
      <c r="E18" s="9" t="s">
        <v>3</v>
      </c>
      <c r="F18" s="16" t="s">
        <v>35</v>
      </c>
      <c r="G18" s="110" t="s">
        <v>35</v>
      </c>
      <c r="H18" s="25" t="s">
        <v>35</v>
      </c>
      <c r="I18" s="55" t="s">
        <v>35</v>
      </c>
    </row>
    <row r="19" spans="1:10" s="2" customFormat="1" ht="45.75" customHeight="1">
      <c r="A19" s="25">
        <v>5</v>
      </c>
      <c r="B19" s="8" t="s">
        <v>11</v>
      </c>
      <c r="C19" s="197" t="s">
        <v>70</v>
      </c>
      <c r="D19" s="197"/>
      <c r="E19" s="197"/>
      <c r="F19" s="16" t="s">
        <v>3</v>
      </c>
      <c r="G19" s="110">
        <v>75</v>
      </c>
      <c r="H19" s="46"/>
      <c r="I19" s="58">
        <f>G19*H19</f>
        <v>0</v>
      </c>
    </row>
    <row r="20" spans="1:10" s="2" customFormat="1" ht="45.75" customHeight="1">
      <c r="A20" s="25">
        <v>6</v>
      </c>
      <c r="B20" s="8" t="s">
        <v>11</v>
      </c>
      <c r="C20" s="197" t="s">
        <v>71</v>
      </c>
      <c r="D20" s="197"/>
      <c r="E20" s="197"/>
      <c r="F20" s="16" t="s">
        <v>3</v>
      </c>
      <c r="G20" s="110">
        <v>680</v>
      </c>
      <c r="H20" s="46"/>
      <c r="I20" s="58">
        <f>G20*H20</f>
        <v>0</v>
      </c>
      <c r="J20" s="17"/>
    </row>
    <row r="21" spans="1:10" s="2" customFormat="1" ht="22.7" customHeight="1">
      <c r="A21" s="42" t="s">
        <v>257</v>
      </c>
      <c r="B21" s="96" t="s">
        <v>7</v>
      </c>
      <c r="C21" s="198" t="s">
        <v>58</v>
      </c>
      <c r="D21" s="198"/>
      <c r="E21" s="198"/>
      <c r="F21" s="96" t="s">
        <v>35</v>
      </c>
      <c r="G21" s="112" t="s">
        <v>35</v>
      </c>
      <c r="H21" s="45" t="s">
        <v>35</v>
      </c>
      <c r="I21" s="57" t="s">
        <v>35</v>
      </c>
    </row>
    <row r="22" spans="1:10" s="2" customFormat="1" ht="50.25" customHeight="1">
      <c r="A22" s="25">
        <v>7</v>
      </c>
      <c r="B22" s="8" t="s">
        <v>11</v>
      </c>
      <c r="C22" s="207" t="s">
        <v>250</v>
      </c>
      <c r="D22" s="208"/>
      <c r="E22" s="209"/>
      <c r="F22" s="16" t="s">
        <v>3</v>
      </c>
      <c r="G22" s="110">
        <f>SUM(D23:D30)</f>
        <v>11038</v>
      </c>
      <c r="H22" s="46"/>
      <c r="I22" s="58">
        <f>G22*H22</f>
        <v>0</v>
      </c>
    </row>
    <row r="23" spans="1:10" s="2" customFormat="1" ht="27.75" customHeight="1">
      <c r="A23" s="40" t="s">
        <v>35</v>
      </c>
      <c r="B23" s="16" t="s">
        <v>35</v>
      </c>
      <c r="C23" s="30" t="s">
        <v>81</v>
      </c>
      <c r="D23" s="9">
        <v>2426</v>
      </c>
      <c r="E23" s="9" t="s">
        <v>3</v>
      </c>
      <c r="F23" s="16" t="s">
        <v>35</v>
      </c>
      <c r="G23" s="110" t="s">
        <v>35</v>
      </c>
      <c r="H23" s="25" t="s">
        <v>35</v>
      </c>
      <c r="I23" s="55" t="s">
        <v>35</v>
      </c>
    </row>
    <row r="24" spans="1:10" s="2" customFormat="1" ht="27.75" customHeight="1">
      <c r="A24" s="40" t="s">
        <v>35</v>
      </c>
      <c r="B24" s="16" t="s">
        <v>35</v>
      </c>
      <c r="C24" s="30" t="s">
        <v>80</v>
      </c>
      <c r="D24" s="9">
        <v>430</v>
      </c>
      <c r="E24" s="9" t="s">
        <v>3</v>
      </c>
      <c r="F24" s="16" t="s">
        <v>35</v>
      </c>
      <c r="G24" s="110" t="s">
        <v>35</v>
      </c>
      <c r="H24" s="25" t="s">
        <v>35</v>
      </c>
      <c r="I24" s="55" t="s">
        <v>35</v>
      </c>
    </row>
    <row r="25" spans="1:10" s="2" customFormat="1" ht="31.7" customHeight="1">
      <c r="A25" s="40" t="s">
        <v>35</v>
      </c>
      <c r="B25" s="16" t="s">
        <v>35</v>
      </c>
      <c r="C25" s="30" t="s">
        <v>79</v>
      </c>
      <c r="D25" s="9">
        <f>G19</f>
        <v>75</v>
      </c>
      <c r="E25" s="9" t="s">
        <v>3</v>
      </c>
      <c r="F25" s="16" t="s">
        <v>35</v>
      </c>
      <c r="G25" s="110" t="s">
        <v>35</v>
      </c>
      <c r="H25" s="25" t="s">
        <v>35</v>
      </c>
      <c r="I25" s="55" t="s">
        <v>35</v>
      </c>
    </row>
    <row r="26" spans="1:10" s="2" customFormat="1" ht="31.7" customHeight="1">
      <c r="A26" s="40" t="s">
        <v>35</v>
      </c>
      <c r="B26" s="16" t="s">
        <v>35</v>
      </c>
      <c r="C26" s="30" t="s">
        <v>75</v>
      </c>
      <c r="D26" s="9">
        <f>G14</f>
        <v>72</v>
      </c>
      <c r="E26" s="9" t="s">
        <v>3</v>
      </c>
      <c r="F26" s="16" t="s">
        <v>35</v>
      </c>
      <c r="G26" s="110" t="s">
        <v>35</v>
      </c>
      <c r="H26" s="25" t="s">
        <v>35</v>
      </c>
      <c r="I26" s="55" t="s">
        <v>35</v>
      </c>
    </row>
    <row r="27" spans="1:10" s="2" customFormat="1" ht="31.7" customHeight="1">
      <c r="A27" s="40" t="s">
        <v>35</v>
      </c>
      <c r="B27" s="16" t="s">
        <v>35</v>
      </c>
      <c r="C27" s="30" t="s">
        <v>76</v>
      </c>
      <c r="D27" s="9">
        <v>7520</v>
      </c>
      <c r="E27" s="9" t="s">
        <v>3</v>
      </c>
      <c r="F27" s="16" t="s">
        <v>35</v>
      </c>
      <c r="G27" s="110" t="s">
        <v>35</v>
      </c>
      <c r="H27" s="25" t="s">
        <v>35</v>
      </c>
      <c r="I27" s="55" t="s">
        <v>35</v>
      </c>
    </row>
    <row r="28" spans="1:10" s="2" customFormat="1" ht="31.7" customHeight="1">
      <c r="A28" s="40" t="s">
        <v>35</v>
      </c>
      <c r="B28" s="16" t="s">
        <v>35</v>
      </c>
      <c r="C28" s="30" t="s">
        <v>77</v>
      </c>
      <c r="D28" s="9">
        <v>245</v>
      </c>
      <c r="E28" s="9" t="s">
        <v>3</v>
      </c>
      <c r="F28" s="16" t="s">
        <v>35</v>
      </c>
      <c r="G28" s="110" t="s">
        <v>35</v>
      </c>
      <c r="H28" s="25" t="s">
        <v>35</v>
      </c>
      <c r="I28" s="55" t="s">
        <v>35</v>
      </c>
    </row>
    <row r="29" spans="1:10" s="2" customFormat="1" ht="31.7" customHeight="1">
      <c r="A29" s="40" t="s">
        <v>35</v>
      </c>
      <c r="B29" s="16" t="s">
        <v>35</v>
      </c>
      <c r="C29" s="30" t="s">
        <v>91</v>
      </c>
      <c r="D29" s="9">
        <v>70</v>
      </c>
      <c r="E29" s="9" t="s">
        <v>3</v>
      </c>
      <c r="F29" s="16" t="s">
        <v>35</v>
      </c>
      <c r="G29" s="110" t="s">
        <v>35</v>
      </c>
      <c r="H29" s="25" t="s">
        <v>35</v>
      </c>
      <c r="I29" s="55" t="s">
        <v>35</v>
      </c>
    </row>
    <row r="30" spans="1:10" s="2" customFormat="1" ht="31.7" customHeight="1">
      <c r="A30" s="40" t="s">
        <v>35</v>
      </c>
      <c r="B30" s="16" t="s">
        <v>35</v>
      </c>
      <c r="C30" s="30" t="s">
        <v>78</v>
      </c>
      <c r="D30" s="9">
        <f>D18</f>
        <v>200</v>
      </c>
      <c r="E30" s="9" t="s">
        <v>3</v>
      </c>
      <c r="F30" s="16" t="s">
        <v>35</v>
      </c>
      <c r="G30" s="110" t="s">
        <v>35</v>
      </c>
      <c r="H30" s="25" t="s">
        <v>35</v>
      </c>
      <c r="I30" s="55" t="s">
        <v>35</v>
      </c>
    </row>
    <row r="31" spans="1:10" s="2" customFormat="1" ht="31.7" customHeight="1">
      <c r="A31" s="40">
        <v>8</v>
      </c>
      <c r="B31" s="8" t="s">
        <v>11</v>
      </c>
      <c r="C31" s="207" t="s">
        <v>82</v>
      </c>
      <c r="D31" s="208"/>
      <c r="E31" s="209"/>
      <c r="F31" s="16" t="s">
        <v>3</v>
      </c>
      <c r="G31" s="110">
        <f>SUM(D32:D41)</f>
        <v>4242</v>
      </c>
      <c r="H31" s="46"/>
      <c r="I31" s="58">
        <f>G31*H31</f>
        <v>0</v>
      </c>
    </row>
    <row r="32" spans="1:10" s="2" customFormat="1" ht="20.25" customHeight="1">
      <c r="A32" s="40" t="s">
        <v>35</v>
      </c>
      <c r="B32" s="16" t="s">
        <v>35</v>
      </c>
      <c r="C32" s="30" t="s">
        <v>83</v>
      </c>
      <c r="D32" s="9">
        <v>680</v>
      </c>
      <c r="E32" s="9" t="s">
        <v>3</v>
      </c>
      <c r="F32" s="16" t="s">
        <v>35</v>
      </c>
      <c r="G32" s="110" t="s">
        <v>35</v>
      </c>
      <c r="H32" s="25" t="s">
        <v>35</v>
      </c>
      <c r="I32" s="55" t="s">
        <v>35</v>
      </c>
    </row>
    <row r="33" spans="1:10" s="2" customFormat="1" ht="21.2" customHeight="1">
      <c r="A33" s="40" t="s">
        <v>35</v>
      </c>
      <c r="B33" s="16" t="s">
        <v>35</v>
      </c>
      <c r="C33" s="30" t="s">
        <v>84</v>
      </c>
      <c r="D33" s="9">
        <v>264</v>
      </c>
      <c r="E33" s="9" t="s">
        <v>3</v>
      </c>
      <c r="F33" s="16" t="s">
        <v>35</v>
      </c>
      <c r="G33" s="110" t="s">
        <v>35</v>
      </c>
      <c r="H33" s="25" t="s">
        <v>35</v>
      </c>
      <c r="I33" s="55" t="s">
        <v>35</v>
      </c>
    </row>
    <row r="34" spans="1:10" s="2" customFormat="1" ht="18.75" customHeight="1">
      <c r="A34" s="40" t="s">
        <v>35</v>
      </c>
      <c r="B34" s="16" t="s">
        <v>35</v>
      </c>
      <c r="C34" s="30" t="s">
        <v>85</v>
      </c>
      <c r="D34" s="9">
        <f>165+10+10+27+2+7+4</f>
        <v>225</v>
      </c>
      <c r="E34" s="9" t="s">
        <v>3</v>
      </c>
      <c r="F34" s="16" t="s">
        <v>35</v>
      </c>
      <c r="G34" s="110" t="s">
        <v>35</v>
      </c>
      <c r="H34" s="25" t="s">
        <v>35</v>
      </c>
      <c r="I34" s="55" t="s">
        <v>35</v>
      </c>
    </row>
    <row r="35" spans="1:10" s="2" customFormat="1" ht="15.75" customHeight="1">
      <c r="A35" s="40" t="s">
        <v>35</v>
      </c>
      <c r="B35" s="16" t="s">
        <v>35</v>
      </c>
      <c r="C35" s="30" t="s">
        <v>86</v>
      </c>
      <c r="D35" s="9">
        <v>212</v>
      </c>
      <c r="E35" s="9" t="s">
        <v>3</v>
      </c>
      <c r="F35" s="16" t="s">
        <v>35</v>
      </c>
      <c r="G35" s="110" t="s">
        <v>35</v>
      </c>
      <c r="H35" s="25" t="s">
        <v>35</v>
      </c>
      <c r="I35" s="55" t="s">
        <v>35</v>
      </c>
    </row>
    <row r="36" spans="1:10" s="2" customFormat="1" ht="15.75" customHeight="1">
      <c r="A36" s="40" t="s">
        <v>35</v>
      </c>
      <c r="B36" s="16" t="s">
        <v>35</v>
      </c>
      <c r="C36" s="30" t="s">
        <v>233</v>
      </c>
      <c r="D36" s="9">
        <f>560-245</f>
        <v>315</v>
      </c>
      <c r="E36" s="9" t="s">
        <v>3</v>
      </c>
      <c r="F36" s="16" t="s">
        <v>35</v>
      </c>
      <c r="G36" s="110" t="s">
        <v>35</v>
      </c>
      <c r="H36" s="25" t="s">
        <v>35</v>
      </c>
      <c r="I36" s="55" t="s">
        <v>35</v>
      </c>
    </row>
    <row r="37" spans="1:10" s="2" customFormat="1" ht="15.75" customHeight="1">
      <c r="A37" s="40" t="s">
        <v>35</v>
      </c>
      <c r="B37" s="16" t="s">
        <v>35</v>
      </c>
      <c r="C37" s="30" t="s">
        <v>87</v>
      </c>
      <c r="D37" s="9">
        <v>380</v>
      </c>
      <c r="E37" s="9" t="s">
        <v>3</v>
      </c>
      <c r="F37" s="16" t="s">
        <v>35</v>
      </c>
      <c r="G37" s="110" t="s">
        <v>35</v>
      </c>
      <c r="H37" s="25" t="s">
        <v>35</v>
      </c>
      <c r="I37" s="55" t="s">
        <v>35</v>
      </c>
    </row>
    <row r="38" spans="1:10" s="2" customFormat="1" ht="15.75" customHeight="1">
      <c r="A38" s="40" t="s">
        <v>35</v>
      </c>
      <c r="B38" s="16" t="s">
        <v>35</v>
      </c>
      <c r="C38" s="30" t="s">
        <v>88</v>
      </c>
      <c r="D38" s="9">
        <v>1923</v>
      </c>
      <c r="E38" s="9" t="s">
        <v>3</v>
      </c>
      <c r="F38" s="16" t="s">
        <v>35</v>
      </c>
      <c r="G38" s="110" t="s">
        <v>35</v>
      </c>
      <c r="H38" s="25" t="s">
        <v>35</v>
      </c>
      <c r="I38" s="55" t="s">
        <v>35</v>
      </c>
    </row>
    <row r="39" spans="1:10" s="2" customFormat="1" ht="15.75" customHeight="1">
      <c r="A39" s="40" t="s">
        <v>35</v>
      </c>
      <c r="B39" s="16" t="s">
        <v>35</v>
      </c>
      <c r="C39" s="30" t="s">
        <v>105</v>
      </c>
      <c r="D39" s="9">
        <v>187</v>
      </c>
      <c r="E39" s="9" t="s">
        <v>3</v>
      </c>
      <c r="F39" s="16" t="s">
        <v>35</v>
      </c>
      <c r="G39" s="110" t="s">
        <v>35</v>
      </c>
      <c r="H39" s="25" t="s">
        <v>35</v>
      </c>
      <c r="I39" s="55" t="s">
        <v>35</v>
      </c>
    </row>
    <row r="40" spans="1:10" s="2" customFormat="1" ht="15.75" customHeight="1">
      <c r="A40" s="40" t="s">
        <v>35</v>
      </c>
      <c r="B40" s="16" t="s">
        <v>35</v>
      </c>
      <c r="C40" s="30" t="s">
        <v>89</v>
      </c>
      <c r="D40" s="9">
        <v>40</v>
      </c>
      <c r="E40" s="9" t="s">
        <v>3</v>
      </c>
      <c r="F40" s="16" t="s">
        <v>35</v>
      </c>
      <c r="G40" s="110" t="s">
        <v>35</v>
      </c>
      <c r="H40" s="25" t="s">
        <v>35</v>
      </c>
      <c r="I40" s="55" t="s">
        <v>35</v>
      </c>
    </row>
    <row r="41" spans="1:10" s="2" customFormat="1" ht="15.75" customHeight="1">
      <c r="A41" s="40" t="s">
        <v>35</v>
      </c>
      <c r="B41" s="16" t="s">
        <v>35</v>
      </c>
      <c r="C41" s="30" t="s">
        <v>90</v>
      </c>
      <c r="D41" s="9">
        <v>16</v>
      </c>
      <c r="E41" s="9" t="s">
        <v>3</v>
      </c>
      <c r="F41" s="16" t="s">
        <v>35</v>
      </c>
      <c r="G41" s="110" t="s">
        <v>35</v>
      </c>
      <c r="H41" s="25" t="s">
        <v>35</v>
      </c>
      <c r="I41" s="55" t="s">
        <v>35</v>
      </c>
      <c r="J41" s="17"/>
    </row>
    <row r="42" spans="1:10" s="2" customFormat="1" ht="27.75" customHeight="1">
      <c r="A42" s="31" t="s">
        <v>258</v>
      </c>
      <c r="B42" s="96" t="s">
        <v>7</v>
      </c>
      <c r="C42" s="198" t="s">
        <v>74</v>
      </c>
      <c r="D42" s="198"/>
      <c r="E42" s="198"/>
      <c r="F42" s="96" t="s">
        <v>35</v>
      </c>
      <c r="G42" s="112" t="s">
        <v>35</v>
      </c>
      <c r="H42" s="45" t="s">
        <v>35</v>
      </c>
      <c r="I42" s="57" t="s">
        <v>35</v>
      </c>
    </row>
    <row r="43" spans="1:10" s="2" customFormat="1" ht="36.75" customHeight="1">
      <c r="A43" s="25">
        <v>9</v>
      </c>
      <c r="B43" s="8" t="s">
        <v>11</v>
      </c>
      <c r="C43" s="207" t="s">
        <v>92</v>
      </c>
      <c r="D43" s="208"/>
      <c r="E43" s="209"/>
      <c r="F43" s="16" t="s">
        <v>3</v>
      </c>
      <c r="G43" s="110">
        <v>225</v>
      </c>
      <c r="H43" s="46"/>
      <c r="I43" s="58">
        <f>G43*H43</f>
        <v>0</v>
      </c>
    </row>
    <row r="44" spans="1:10" s="2" customFormat="1" ht="28.5" customHeight="1">
      <c r="A44" s="31" t="s">
        <v>259</v>
      </c>
      <c r="B44" s="96" t="s">
        <v>7</v>
      </c>
      <c r="C44" s="198" t="s">
        <v>99</v>
      </c>
      <c r="D44" s="198"/>
      <c r="E44" s="198"/>
      <c r="F44" s="96" t="s">
        <v>35</v>
      </c>
      <c r="G44" s="112" t="s">
        <v>35</v>
      </c>
      <c r="H44" s="45" t="s">
        <v>35</v>
      </c>
      <c r="I44" s="57" t="s">
        <v>35</v>
      </c>
    </row>
    <row r="45" spans="1:10" s="2" customFormat="1" ht="63.75" customHeight="1">
      <c r="A45" s="25">
        <v>10</v>
      </c>
      <c r="B45" s="8" t="s">
        <v>11</v>
      </c>
      <c r="C45" s="207" t="s">
        <v>236</v>
      </c>
      <c r="D45" s="208"/>
      <c r="E45" s="209"/>
      <c r="F45" s="16" t="s">
        <v>3</v>
      </c>
      <c r="G45" s="110">
        <v>212</v>
      </c>
      <c r="H45" s="46"/>
      <c r="I45" s="58">
        <f>G45*H45</f>
        <v>0</v>
      </c>
    </row>
    <row r="46" spans="1:10" s="2" customFormat="1" ht="76.7" customHeight="1">
      <c r="A46" s="25">
        <v>11</v>
      </c>
      <c r="B46" s="8" t="s">
        <v>11</v>
      </c>
      <c r="C46" s="207" t="s">
        <v>238</v>
      </c>
      <c r="D46" s="208"/>
      <c r="E46" s="209"/>
      <c r="F46" s="16" t="s">
        <v>3</v>
      </c>
      <c r="G46" s="110">
        <v>7570</v>
      </c>
      <c r="H46" s="46"/>
      <c r="I46" s="58">
        <f>G46*H46</f>
        <v>0</v>
      </c>
    </row>
    <row r="47" spans="1:10" s="2" customFormat="1" ht="83.25" customHeight="1">
      <c r="A47" s="25">
        <v>12</v>
      </c>
      <c r="B47" s="8" t="s">
        <v>11</v>
      </c>
      <c r="C47" s="207" t="s">
        <v>237</v>
      </c>
      <c r="D47" s="208"/>
      <c r="E47" s="209"/>
      <c r="F47" s="16" t="s">
        <v>3</v>
      </c>
      <c r="G47" s="110">
        <f>D48+D49</f>
        <v>560</v>
      </c>
      <c r="H47" s="46"/>
      <c r="I47" s="58">
        <f>G47*H47</f>
        <v>0</v>
      </c>
    </row>
    <row r="48" spans="1:10" s="2" customFormat="1" ht="21.75" customHeight="1">
      <c r="A48" s="40" t="s">
        <v>35</v>
      </c>
      <c r="B48" s="16" t="s">
        <v>35</v>
      </c>
      <c r="C48" s="30" t="s">
        <v>96</v>
      </c>
      <c r="D48" s="9">
        <v>245</v>
      </c>
      <c r="E48" s="9" t="s">
        <v>3</v>
      </c>
      <c r="F48" s="16" t="s">
        <v>35</v>
      </c>
      <c r="G48" s="110" t="s">
        <v>35</v>
      </c>
      <c r="H48" s="25" t="s">
        <v>35</v>
      </c>
      <c r="I48" s="55" t="s">
        <v>35</v>
      </c>
    </row>
    <row r="49" spans="1:9" s="2" customFormat="1" ht="19.5" customHeight="1">
      <c r="A49" s="40" t="s">
        <v>35</v>
      </c>
      <c r="B49" s="16" t="s">
        <v>35</v>
      </c>
      <c r="C49" s="9" t="s">
        <v>97</v>
      </c>
      <c r="D49" s="9">
        <v>315</v>
      </c>
      <c r="E49" s="9" t="s">
        <v>3</v>
      </c>
      <c r="F49" s="16" t="s">
        <v>35</v>
      </c>
      <c r="G49" s="110" t="s">
        <v>35</v>
      </c>
      <c r="H49" s="25" t="s">
        <v>35</v>
      </c>
      <c r="I49" s="55" t="s">
        <v>35</v>
      </c>
    </row>
    <row r="50" spans="1:9" s="2" customFormat="1" ht="38.25" customHeight="1">
      <c r="A50" s="25">
        <v>13</v>
      </c>
      <c r="B50" s="8" t="s">
        <v>11</v>
      </c>
      <c r="C50" s="207" t="s">
        <v>95</v>
      </c>
      <c r="D50" s="208"/>
      <c r="E50" s="209"/>
      <c r="F50" s="16" t="s">
        <v>93</v>
      </c>
      <c r="G50" s="110">
        <v>70</v>
      </c>
      <c r="H50" s="46"/>
      <c r="I50" s="58">
        <f>G50*H50</f>
        <v>0</v>
      </c>
    </row>
    <row r="51" spans="1:9" s="2" customFormat="1" ht="38.25" customHeight="1">
      <c r="A51" s="25">
        <v>14</v>
      </c>
      <c r="B51" s="8" t="s">
        <v>11</v>
      </c>
      <c r="C51" s="207" t="s">
        <v>94</v>
      </c>
      <c r="D51" s="208"/>
      <c r="E51" s="209"/>
      <c r="F51" s="16" t="s">
        <v>3</v>
      </c>
      <c r="G51" s="110">
        <v>16</v>
      </c>
      <c r="H51" s="46"/>
      <c r="I51" s="58">
        <f>G51*H51</f>
        <v>0</v>
      </c>
    </row>
    <row r="52" spans="1:9" s="2" customFormat="1" ht="38.25" customHeight="1">
      <c r="A52" s="25">
        <v>15</v>
      </c>
      <c r="B52" s="8" t="s">
        <v>11</v>
      </c>
      <c r="C52" s="207" t="s">
        <v>274</v>
      </c>
      <c r="D52" s="208"/>
      <c r="E52" s="209"/>
      <c r="F52" s="16" t="s">
        <v>100</v>
      </c>
      <c r="G52" s="110">
        <v>8</v>
      </c>
      <c r="H52" s="46"/>
      <c r="I52" s="58">
        <f>G52*H52</f>
        <v>0</v>
      </c>
    </row>
    <row r="53" spans="1:9" s="2" customFormat="1" ht="38.25" customHeight="1">
      <c r="A53" s="31" t="s">
        <v>260</v>
      </c>
      <c r="B53" s="96" t="s">
        <v>7</v>
      </c>
      <c r="C53" s="198" t="s">
        <v>59</v>
      </c>
      <c r="D53" s="198"/>
      <c r="E53" s="198"/>
      <c r="F53" s="96" t="s">
        <v>35</v>
      </c>
      <c r="G53" s="112" t="s">
        <v>35</v>
      </c>
      <c r="H53" s="45" t="s">
        <v>35</v>
      </c>
      <c r="I53" s="57" t="s">
        <v>35</v>
      </c>
    </row>
    <row r="54" spans="1:9" s="2" customFormat="1" ht="38.25" customHeight="1">
      <c r="A54" s="25">
        <v>16</v>
      </c>
      <c r="B54" s="8" t="s">
        <v>11</v>
      </c>
      <c r="C54" s="207" t="s">
        <v>60</v>
      </c>
      <c r="D54" s="208"/>
      <c r="E54" s="209"/>
      <c r="F54" s="16" t="s">
        <v>3</v>
      </c>
      <c r="G54" s="110">
        <v>380</v>
      </c>
      <c r="H54" s="46"/>
      <c r="I54" s="58">
        <f>G54*H54</f>
        <v>0</v>
      </c>
    </row>
    <row r="55" spans="1:9" s="2" customFormat="1" ht="38.25" customHeight="1">
      <c r="A55" s="25">
        <v>17</v>
      </c>
      <c r="B55" s="8" t="s">
        <v>11</v>
      </c>
      <c r="C55" s="207" t="s">
        <v>61</v>
      </c>
      <c r="D55" s="208"/>
      <c r="E55" s="209"/>
      <c r="F55" s="16" t="s">
        <v>3</v>
      </c>
      <c r="G55" s="110">
        <v>1923</v>
      </c>
      <c r="H55" s="46"/>
      <c r="I55" s="58">
        <f>G55*H55</f>
        <v>0</v>
      </c>
    </row>
    <row r="56" spans="1:9" s="2" customFormat="1" ht="38.25" customHeight="1">
      <c r="A56" s="25">
        <v>18</v>
      </c>
      <c r="B56" s="8" t="s">
        <v>11</v>
      </c>
      <c r="C56" s="207" t="s">
        <v>62</v>
      </c>
      <c r="D56" s="208"/>
      <c r="E56" s="209"/>
      <c r="F56" s="16" t="s">
        <v>3</v>
      </c>
      <c r="G56" s="110">
        <v>40</v>
      </c>
      <c r="H56" s="46"/>
      <c r="I56" s="58">
        <f>G56*H56</f>
        <v>0</v>
      </c>
    </row>
    <row r="57" spans="1:9" s="2" customFormat="1" ht="22.7" customHeight="1">
      <c r="A57" s="25">
        <v>19</v>
      </c>
      <c r="B57" s="8" t="s">
        <v>11</v>
      </c>
      <c r="C57" s="207" t="s">
        <v>63</v>
      </c>
      <c r="D57" s="208"/>
      <c r="E57" s="209"/>
      <c r="F57" s="16" t="s">
        <v>3</v>
      </c>
      <c r="G57" s="110">
        <v>264</v>
      </c>
      <c r="H57" s="46"/>
      <c r="I57" s="58">
        <f>G57*H57</f>
        <v>0</v>
      </c>
    </row>
    <row r="58" spans="1:9" s="2" customFormat="1" ht="22.7" customHeight="1">
      <c r="A58" s="25">
        <v>20</v>
      </c>
      <c r="B58" s="8" t="s">
        <v>11</v>
      </c>
      <c r="C58" s="99" t="s">
        <v>104</v>
      </c>
      <c r="D58" s="100"/>
      <c r="E58" s="101"/>
      <c r="F58" s="16" t="s">
        <v>93</v>
      </c>
      <c r="G58" s="110">
        <v>187</v>
      </c>
      <c r="H58" s="46"/>
      <c r="I58" s="58">
        <f>G58*H58</f>
        <v>0</v>
      </c>
    </row>
    <row r="59" spans="1:9" s="2" customFormat="1" ht="22.7" customHeight="1">
      <c r="A59" s="31" t="s">
        <v>261</v>
      </c>
      <c r="B59" s="96" t="s">
        <v>7</v>
      </c>
      <c r="C59" s="198" t="s">
        <v>65</v>
      </c>
      <c r="D59" s="198"/>
      <c r="E59" s="198"/>
      <c r="F59" s="96" t="s">
        <v>35</v>
      </c>
      <c r="G59" s="112" t="s">
        <v>35</v>
      </c>
      <c r="H59" s="45" t="s">
        <v>35</v>
      </c>
      <c r="I59" s="57" t="s">
        <v>35</v>
      </c>
    </row>
    <row r="60" spans="1:9" s="2" customFormat="1" ht="51" customHeight="1">
      <c r="A60" s="25">
        <v>21</v>
      </c>
      <c r="B60" s="8" t="s">
        <v>11</v>
      </c>
      <c r="C60" s="207" t="s">
        <v>102</v>
      </c>
      <c r="D60" s="208"/>
      <c r="E60" s="209"/>
      <c r="F60" s="16" t="s">
        <v>101</v>
      </c>
      <c r="G60" s="110">
        <v>444</v>
      </c>
      <c r="H60" s="46"/>
      <c r="I60" s="58">
        <f>G60*H60</f>
        <v>0</v>
      </c>
    </row>
    <row r="61" spans="1:9" s="2" customFormat="1" ht="61.5" customHeight="1">
      <c r="A61" s="25">
        <v>22</v>
      </c>
      <c r="B61" s="8" t="s">
        <v>11</v>
      </c>
      <c r="C61" s="207" t="s">
        <v>103</v>
      </c>
      <c r="D61" s="208"/>
      <c r="E61" s="209"/>
      <c r="F61" s="16" t="s">
        <v>101</v>
      </c>
      <c r="G61" s="110">
        <v>161</v>
      </c>
      <c r="H61" s="46"/>
      <c r="I61" s="58">
        <f>G61*H61</f>
        <v>0</v>
      </c>
    </row>
    <row r="62" spans="1:9" s="2" customFormat="1" ht="22.7" customHeight="1">
      <c r="A62" s="31" t="s">
        <v>262</v>
      </c>
      <c r="B62" s="96" t="s">
        <v>7</v>
      </c>
      <c r="C62" s="198" t="s">
        <v>106</v>
      </c>
      <c r="D62" s="198"/>
      <c r="E62" s="198"/>
      <c r="F62" s="96" t="s">
        <v>35</v>
      </c>
      <c r="G62" s="112" t="s">
        <v>35</v>
      </c>
      <c r="H62" s="45" t="s">
        <v>35</v>
      </c>
      <c r="I62" s="57" t="s">
        <v>35</v>
      </c>
    </row>
    <row r="63" spans="1:9" s="2" customFormat="1" ht="36.75" customHeight="1">
      <c r="A63" s="25">
        <v>23</v>
      </c>
      <c r="B63" s="8" t="s">
        <v>11</v>
      </c>
      <c r="C63" s="207" t="s">
        <v>108</v>
      </c>
      <c r="D63" s="208"/>
      <c r="E63" s="209"/>
      <c r="F63" s="16" t="s">
        <v>2</v>
      </c>
      <c r="G63" s="110">
        <v>1053</v>
      </c>
      <c r="H63" s="46"/>
      <c r="I63" s="55">
        <f>G63*H63</f>
        <v>0</v>
      </c>
    </row>
    <row r="64" spans="1:9" s="2" customFormat="1" ht="22.7" customHeight="1">
      <c r="A64" s="25">
        <v>24</v>
      </c>
      <c r="B64" s="8" t="s">
        <v>11</v>
      </c>
      <c r="C64" s="207" t="s">
        <v>107</v>
      </c>
      <c r="D64" s="208"/>
      <c r="E64" s="209"/>
      <c r="F64" s="16" t="s">
        <v>2</v>
      </c>
      <c r="G64" s="110">
        <v>1365</v>
      </c>
      <c r="H64" s="46"/>
      <c r="I64" s="55">
        <f>G64*H64</f>
        <v>0</v>
      </c>
    </row>
    <row r="65" spans="1:10" s="2" customFormat="1" ht="22.7" customHeight="1">
      <c r="A65" s="25">
        <v>25</v>
      </c>
      <c r="B65" s="8" t="s">
        <v>11</v>
      </c>
      <c r="C65" s="207" t="s">
        <v>109</v>
      </c>
      <c r="D65" s="208"/>
      <c r="E65" s="209"/>
      <c r="F65" s="16" t="s">
        <v>2</v>
      </c>
      <c r="G65" s="110">
        <v>1037</v>
      </c>
      <c r="H65" s="46"/>
      <c r="I65" s="55">
        <f>G65*H65</f>
        <v>0</v>
      </c>
    </row>
    <row r="66" spans="1:10" s="2" customFormat="1" ht="22.7" customHeight="1">
      <c r="A66" s="31" t="s">
        <v>263</v>
      </c>
      <c r="B66" s="96" t="s">
        <v>7</v>
      </c>
      <c r="C66" s="198" t="s">
        <v>64</v>
      </c>
      <c r="D66" s="198"/>
      <c r="E66" s="198"/>
      <c r="F66" s="96" t="s">
        <v>35</v>
      </c>
      <c r="G66" s="112" t="s">
        <v>35</v>
      </c>
      <c r="H66" s="45" t="s">
        <v>35</v>
      </c>
      <c r="I66" s="57" t="s">
        <v>35</v>
      </c>
    </row>
    <row r="67" spans="1:10" s="2" customFormat="1" ht="45" customHeight="1">
      <c r="A67" s="25">
        <v>26</v>
      </c>
      <c r="B67" s="8" t="s">
        <v>11</v>
      </c>
      <c r="C67" s="207" t="s">
        <v>114</v>
      </c>
      <c r="D67" s="208"/>
      <c r="E67" s="209"/>
      <c r="F67" s="16" t="s">
        <v>100</v>
      </c>
      <c r="G67" s="110">
        <v>1</v>
      </c>
      <c r="H67" s="46"/>
      <c r="I67" s="55">
        <f t="shared" ref="I67:I72" si="0">G67*H67</f>
        <v>0</v>
      </c>
    </row>
    <row r="68" spans="1:10" s="2" customFormat="1" ht="22.7" customHeight="1">
      <c r="A68" s="25">
        <f>A67+1</f>
        <v>27</v>
      </c>
      <c r="B68" s="8" t="s">
        <v>11</v>
      </c>
      <c r="C68" s="207" t="s">
        <v>115</v>
      </c>
      <c r="D68" s="208"/>
      <c r="E68" s="209"/>
      <c r="F68" s="16" t="s">
        <v>100</v>
      </c>
      <c r="G68" s="110">
        <v>4</v>
      </c>
      <c r="H68" s="46"/>
      <c r="I68" s="55">
        <f t="shared" si="0"/>
        <v>0</v>
      </c>
    </row>
    <row r="69" spans="1:10" s="2" customFormat="1" ht="22.7" customHeight="1">
      <c r="A69" s="25">
        <f>A68+1</f>
        <v>28</v>
      </c>
      <c r="B69" s="8" t="s">
        <v>11</v>
      </c>
      <c r="C69" s="207" t="s">
        <v>116</v>
      </c>
      <c r="D69" s="208"/>
      <c r="E69" s="209"/>
      <c r="F69" s="16" t="s">
        <v>100</v>
      </c>
      <c r="G69" s="110">
        <v>4</v>
      </c>
      <c r="H69" s="46"/>
      <c r="I69" s="55">
        <f t="shared" si="0"/>
        <v>0</v>
      </c>
    </row>
    <row r="70" spans="1:10" s="2" customFormat="1" ht="22.7" customHeight="1">
      <c r="A70" s="25">
        <f>A69+1</f>
        <v>29</v>
      </c>
      <c r="B70" s="8" t="s">
        <v>11</v>
      </c>
      <c r="C70" s="207" t="s">
        <v>117</v>
      </c>
      <c r="D70" s="208"/>
      <c r="E70" s="209"/>
      <c r="F70" s="16" t="s">
        <v>100</v>
      </c>
      <c r="G70" s="110">
        <v>5</v>
      </c>
      <c r="H70" s="46"/>
      <c r="I70" s="55">
        <f t="shared" si="0"/>
        <v>0</v>
      </c>
    </row>
    <row r="71" spans="1:10" s="2" customFormat="1" ht="22.7" customHeight="1">
      <c r="A71" s="25">
        <f>A70+1</f>
        <v>30</v>
      </c>
      <c r="B71" s="8" t="s">
        <v>11</v>
      </c>
      <c r="C71" s="207" t="s">
        <v>118</v>
      </c>
      <c r="D71" s="208"/>
      <c r="E71" s="209"/>
      <c r="F71" s="16" t="s">
        <v>100</v>
      </c>
      <c r="G71" s="110">
        <v>3</v>
      </c>
      <c r="H71" s="46"/>
      <c r="I71" s="55">
        <f t="shared" si="0"/>
        <v>0</v>
      </c>
    </row>
    <row r="72" spans="1:10" s="2" customFormat="1" ht="22.7" customHeight="1">
      <c r="A72" s="25">
        <f>A71+1</f>
        <v>31</v>
      </c>
      <c r="B72" s="8" t="s">
        <v>11</v>
      </c>
      <c r="C72" s="207" t="s">
        <v>120</v>
      </c>
      <c r="D72" s="208"/>
      <c r="E72" s="209"/>
      <c r="F72" s="16" t="s">
        <v>100</v>
      </c>
      <c r="G72" s="110">
        <v>1</v>
      </c>
      <c r="H72" s="46"/>
      <c r="I72" s="55">
        <f t="shared" si="0"/>
        <v>0</v>
      </c>
    </row>
    <row r="73" spans="1:10" s="2" customFormat="1" ht="16.5" customHeight="1">
      <c r="A73" s="31" t="s">
        <v>35</v>
      </c>
      <c r="B73" s="96" t="s">
        <v>7</v>
      </c>
      <c r="C73" s="198" t="s">
        <v>98</v>
      </c>
      <c r="D73" s="198"/>
      <c r="E73" s="198"/>
      <c r="F73" s="96" t="s">
        <v>35</v>
      </c>
      <c r="G73" s="112" t="s">
        <v>35</v>
      </c>
      <c r="H73" s="45" t="s">
        <v>35</v>
      </c>
      <c r="I73" s="57" t="s">
        <v>35</v>
      </c>
    </row>
    <row r="74" spans="1:10" s="2" customFormat="1" ht="34.5" customHeight="1">
      <c r="A74" s="25">
        <v>32</v>
      </c>
      <c r="B74" s="8" t="s">
        <v>57</v>
      </c>
      <c r="C74" s="207" t="s">
        <v>209</v>
      </c>
      <c r="D74" s="208"/>
      <c r="E74" s="209"/>
      <c r="F74" s="16" t="s">
        <v>51</v>
      </c>
      <c r="G74" s="110">
        <v>1</v>
      </c>
      <c r="H74" s="46"/>
      <c r="I74" s="55">
        <f>G74*H74</f>
        <v>0</v>
      </c>
    </row>
    <row r="75" spans="1:10" s="2" customFormat="1" ht="31.7" customHeight="1">
      <c r="A75" s="25">
        <v>33</v>
      </c>
      <c r="B75" s="8" t="s">
        <v>11</v>
      </c>
      <c r="C75" s="207" t="s">
        <v>119</v>
      </c>
      <c r="D75" s="208"/>
      <c r="E75" s="209"/>
      <c r="F75" s="16" t="s">
        <v>51</v>
      </c>
      <c r="G75" s="110">
        <v>1</v>
      </c>
      <c r="H75" s="46"/>
      <c r="I75" s="55">
        <f>G75*H75</f>
        <v>0</v>
      </c>
    </row>
    <row r="76" spans="1:10" s="2" customFormat="1" ht="35.450000000000003" customHeight="1">
      <c r="A76" s="25">
        <v>34</v>
      </c>
      <c r="B76" s="8" t="s">
        <v>11</v>
      </c>
      <c r="C76" s="99" t="s">
        <v>207</v>
      </c>
      <c r="D76" s="100"/>
      <c r="E76" s="101"/>
      <c r="F76" s="16" t="s">
        <v>3</v>
      </c>
      <c r="G76" s="110">
        <v>50</v>
      </c>
      <c r="H76" s="46"/>
      <c r="I76" s="55">
        <f>G76*H76</f>
        <v>0</v>
      </c>
    </row>
    <row r="77" spans="1:10" s="2" customFormat="1" ht="17.45" customHeight="1">
      <c r="A77" s="31" t="s">
        <v>25</v>
      </c>
      <c r="B77" s="96" t="s">
        <v>7</v>
      </c>
      <c r="C77" s="198" t="s">
        <v>139</v>
      </c>
      <c r="D77" s="198"/>
      <c r="E77" s="198"/>
      <c r="F77" s="96" t="s">
        <v>35</v>
      </c>
      <c r="G77" s="112" t="s">
        <v>35</v>
      </c>
      <c r="H77" s="45" t="s">
        <v>35</v>
      </c>
      <c r="I77" s="57" t="s">
        <v>35</v>
      </c>
    </row>
    <row r="78" spans="1:10" s="2" customFormat="1" ht="41.25" customHeight="1">
      <c r="A78" s="25">
        <v>35</v>
      </c>
      <c r="B78" s="8" t="s">
        <v>11</v>
      </c>
      <c r="C78" s="207" t="s">
        <v>275</v>
      </c>
      <c r="D78" s="210"/>
      <c r="E78" s="211"/>
      <c r="F78" s="16" t="s">
        <v>51</v>
      </c>
      <c r="G78" s="110">
        <v>1</v>
      </c>
      <c r="H78" s="46"/>
      <c r="I78" s="55">
        <f>G78*H78</f>
        <v>0</v>
      </c>
    </row>
    <row r="79" spans="1:10" s="2" customFormat="1" ht="31.7" customHeight="1">
      <c r="A79" s="25">
        <v>36</v>
      </c>
      <c r="B79" s="8" t="s">
        <v>11</v>
      </c>
      <c r="C79" s="99" t="s">
        <v>254</v>
      </c>
      <c r="D79" s="102"/>
      <c r="E79" s="103"/>
      <c r="F79" s="16" t="s">
        <v>51</v>
      </c>
      <c r="G79" s="110">
        <v>1</v>
      </c>
      <c r="H79" s="46"/>
      <c r="I79" s="55">
        <f>G79*H79</f>
        <v>0</v>
      </c>
    </row>
    <row r="80" spans="1:10" s="5" customFormat="1" ht="20.25" customHeight="1">
      <c r="A80" s="39" t="s">
        <v>31</v>
      </c>
      <c r="B80" s="96" t="s">
        <v>7</v>
      </c>
      <c r="C80" s="198" t="s">
        <v>52</v>
      </c>
      <c r="D80" s="198"/>
      <c r="E80" s="198"/>
      <c r="F80" s="96" t="s">
        <v>35</v>
      </c>
      <c r="G80" s="112" t="s">
        <v>35</v>
      </c>
      <c r="H80" s="45" t="s">
        <v>35</v>
      </c>
      <c r="I80" s="57" t="s">
        <v>35</v>
      </c>
      <c r="J80" s="14"/>
    </row>
    <row r="81" spans="1:10" s="5" customFormat="1" ht="33.75" customHeight="1">
      <c r="A81" s="7">
        <v>37</v>
      </c>
      <c r="B81" s="8" t="s">
        <v>12</v>
      </c>
      <c r="C81" s="197" t="s">
        <v>247</v>
      </c>
      <c r="D81" s="197"/>
      <c r="E81" s="197"/>
      <c r="F81" s="16" t="s">
        <v>1</v>
      </c>
      <c r="G81" s="113">
        <v>1056</v>
      </c>
      <c r="H81" s="46"/>
      <c r="I81" s="58">
        <f>G81*H81</f>
        <v>0</v>
      </c>
      <c r="J81" s="14"/>
    </row>
    <row r="82" spans="1:10" s="5" customFormat="1" ht="44.45" customHeight="1">
      <c r="A82" s="7">
        <v>38</v>
      </c>
      <c r="B82" s="8" t="s">
        <v>12</v>
      </c>
      <c r="C82" s="197" t="s">
        <v>234</v>
      </c>
      <c r="D82" s="197"/>
      <c r="E82" s="197"/>
      <c r="F82" s="16" t="s">
        <v>1</v>
      </c>
      <c r="G82" s="110">
        <v>3203</v>
      </c>
      <c r="H82" s="46"/>
      <c r="I82" s="58">
        <f>G82*H82</f>
        <v>0</v>
      </c>
      <c r="J82" s="14"/>
    </row>
    <row r="83" spans="1:10" s="5" customFormat="1" ht="32.25" customHeight="1">
      <c r="A83" s="40">
        <v>39</v>
      </c>
      <c r="B83" s="8" t="s">
        <v>12</v>
      </c>
      <c r="C83" s="197" t="s">
        <v>235</v>
      </c>
      <c r="D83" s="197"/>
      <c r="E83" s="197"/>
      <c r="F83" s="16" t="s">
        <v>1</v>
      </c>
      <c r="G83" s="110">
        <f>SUM(D84:D93)</f>
        <v>2098.19</v>
      </c>
      <c r="H83" s="46"/>
      <c r="I83" s="55">
        <f>H83*G83</f>
        <v>0</v>
      </c>
      <c r="J83" s="14"/>
    </row>
    <row r="84" spans="1:10" s="5" customFormat="1" ht="32.25" customHeight="1">
      <c r="A84" s="40" t="s">
        <v>35</v>
      </c>
      <c r="B84" s="16" t="s">
        <v>35</v>
      </c>
      <c r="C84" s="9" t="s">
        <v>245</v>
      </c>
      <c r="D84" s="10">
        <f>245*0.21</f>
        <v>51.449999999999996</v>
      </c>
      <c r="E84" s="9" t="s">
        <v>1</v>
      </c>
      <c r="F84" s="16" t="s">
        <v>35</v>
      </c>
      <c r="G84" s="110" t="s">
        <v>35</v>
      </c>
      <c r="H84" s="25" t="s">
        <v>35</v>
      </c>
      <c r="I84" s="55" t="s">
        <v>35</v>
      </c>
      <c r="J84" s="14"/>
    </row>
    <row r="85" spans="1:10" s="5" customFormat="1" ht="32.25" customHeight="1">
      <c r="A85" s="40" t="s">
        <v>35</v>
      </c>
      <c r="B85" s="16" t="s">
        <v>35</v>
      </c>
      <c r="C85" s="9" t="s">
        <v>244</v>
      </c>
      <c r="D85" s="10">
        <v>72</v>
      </c>
      <c r="E85" s="9" t="s">
        <v>1</v>
      </c>
      <c r="F85" s="16" t="s">
        <v>35</v>
      </c>
      <c r="G85" s="110" t="s">
        <v>35</v>
      </c>
      <c r="H85" s="25" t="s">
        <v>35</v>
      </c>
      <c r="I85" s="55" t="s">
        <v>35</v>
      </c>
      <c r="J85" s="14"/>
    </row>
    <row r="86" spans="1:10" s="5" customFormat="1" ht="32.25" customHeight="1">
      <c r="A86" s="40" t="s">
        <v>35</v>
      </c>
      <c r="B86" s="16" t="s">
        <v>35</v>
      </c>
      <c r="C86" s="9" t="s">
        <v>243</v>
      </c>
      <c r="D86" s="10">
        <f>60*0.21</f>
        <v>12.6</v>
      </c>
      <c r="E86" s="9" t="s">
        <v>1</v>
      </c>
      <c r="F86" s="16" t="s">
        <v>35</v>
      </c>
      <c r="G86" s="110" t="s">
        <v>35</v>
      </c>
      <c r="H86" s="25" t="s">
        <v>35</v>
      </c>
      <c r="I86" s="55" t="s">
        <v>35</v>
      </c>
      <c r="J86" s="14"/>
    </row>
    <row r="87" spans="1:10" s="5" customFormat="1" ht="32.25" customHeight="1">
      <c r="A87" s="40" t="s">
        <v>35</v>
      </c>
      <c r="B87" s="16" t="s">
        <v>35</v>
      </c>
      <c r="C87" s="9" t="s">
        <v>242</v>
      </c>
      <c r="D87" s="10">
        <f>170*0.21</f>
        <v>35.699999999999996</v>
      </c>
      <c r="E87" s="9" t="s">
        <v>1</v>
      </c>
      <c r="F87" s="16" t="s">
        <v>35</v>
      </c>
      <c r="G87" s="110" t="s">
        <v>35</v>
      </c>
      <c r="H87" s="25" t="s">
        <v>35</v>
      </c>
      <c r="I87" s="55" t="s">
        <v>35</v>
      </c>
      <c r="J87" s="14"/>
    </row>
    <row r="88" spans="1:10" s="5" customFormat="1" ht="32.25" customHeight="1">
      <c r="A88" s="40" t="s">
        <v>35</v>
      </c>
      <c r="B88" s="16" t="s">
        <v>35</v>
      </c>
      <c r="C88" s="9" t="s">
        <v>251</v>
      </c>
      <c r="D88" s="10">
        <f>430*0.43</f>
        <v>184.9</v>
      </c>
      <c r="E88" s="9" t="s">
        <v>1</v>
      </c>
      <c r="F88" s="16" t="s">
        <v>35</v>
      </c>
      <c r="G88" s="110" t="s">
        <v>35</v>
      </c>
      <c r="H88" s="25" t="s">
        <v>35</v>
      </c>
      <c r="I88" s="55" t="s">
        <v>35</v>
      </c>
      <c r="J88" s="14"/>
    </row>
    <row r="89" spans="1:10" s="5" customFormat="1" ht="30.2" customHeight="1">
      <c r="A89" s="40" t="s">
        <v>35</v>
      </c>
      <c r="B89" s="16" t="s">
        <v>35</v>
      </c>
      <c r="C89" s="9" t="s">
        <v>246</v>
      </c>
      <c r="D89" s="10">
        <f>75*0.3+187*0.56+300*0.3</f>
        <v>217.22000000000003</v>
      </c>
      <c r="E89" s="9" t="s">
        <v>1</v>
      </c>
      <c r="F89" s="16" t="s">
        <v>35</v>
      </c>
      <c r="G89" s="110" t="s">
        <v>35</v>
      </c>
      <c r="H89" s="25" t="s">
        <v>35</v>
      </c>
      <c r="I89" s="55" t="s">
        <v>35</v>
      </c>
      <c r="J89" s="14"/>
    </row>
    <row r="90" spans="1:10" s="5" customFormat="1" ht="30.2" customHeight="1">
      <c r="A90" s="40" t="s">
        <v>35</v>
      </c>
      <c r="B90" s="16" t="s">
        <v>35</v>
      </c>
      <c r="C90" s="9" t="s">
        <v>252</v>
      </c>
      <c r="D90" s="10">
        <f>950*0.21</f>
        <v>199.5</v>
      </c>
      <c r="E90" s="9" t="s">
        <v>1</v>
      </c>
      <c r="F90" s="16" t="s">
        <v>35</v>
      </c>
      <c r="G90" s="110" t="s">
        <v>35</v>
      </c>
      <c r="H90" s="25" t="s">
        <v>35</v>
      </c>
      <c r="I90" s="55" t="s">
        <v>35</v>
      </c>
      <c r="J90" s="14"/>
    </row>
    <row r="91" spans="1:10" s="5" customFormat="1" ht="30.2" customHeight="1">
      <c r="A91" s="40" t="s">
        <v>35</v>
      </c>
      <c r="B91" s="16" t="s">
        <v>35</v>
      </c>
      <c r="C91" s="9" t="s">
        <v>241</v>
      </c>
      <c r="D91" s="10">
        <f>700*0.56</f>
        <v>392.00000000000006</v>
      </c>
      <c r="E91" s="9" t="s">
        <v>1</v>
      </c>
      <c r="F91" s="16" t="s">
        <v>35</v>
      </c>
      <c r="G91" s="110" t="s">
        <v>35</v>
      </c>
      <c r="H91" s="25" t="s">
        <v>35</v>
      </c>
      <c r="I91" s="55" t="s">
        <v>35</v>
      </c>
      <c r="J91" s="14"/>
    </row>
    <row r="92" spans="1:10" s="5" customFormat="1" ht="32.25" customHeight="1">
      <c r="A92" s="40" t="s">
        <v>35</v>
      </c>
      <c r="B92" s="16" t="s">
        <v>35</v>
      </c>
      <c r="C92" s="9" t="s">
        <v>240</v>
      </c>
      <c r="D92" s="10">
        <f>200*0.21</f>
        <v>42</v>
      </c>
      <c r="E92" s="9" t="s">
        <v>1</v>
      </c>
      <c r="F92" s="16" t="s">
        <v>35</v>
      </c>
      <c r="G92" s="110" t="s">
        <v>35</v>
      </c>
      <c r="H92" s="25" t="s">
        <v>35</v>
      </c>
      <c r="I92" s="55" t="s">
        <v>35</v>
      </c>
      <c r="J92" s="14"/>
    </row>
    <row r="93" spans="1:10" s="5" customFormat="1" ht="30.75" customHeight="1">
      <c r="A93" s="40" t="s">
        <v>35</v>
      </c>
      <c r="B93" s="16" t="s">
        <v>35</v>
      </c>
      <c r="C93" s="9" t="s">
        <v>239</v>
      </c>
      <c r="D93" s="10">
        <f>4242*0.21</f>
        <v>890.81999999999994</v>
      </c>
      <c r="E93" s="9" t="s">
        <v>1</v>
      </c>
      <c r="F93" s="16" t="s">
        <v>35</v>
      </c>
      <c r="G93" s="110" t="s">
        <v>35</v>
      </c>
      <c r="H93" s="25" t="s">
        <v>35</v>
      </c>
      <c r="I93" s="55" t="s">
        <v>35</v>
      </c>
      <c r="J93" s="14"/>
    </row>
    <row r="94" spans="1:10" s="2" customFormat="1" ht="34.5" customHeight="1">
      <c r="A94" s="7">
        <v>40</v>
      </c>
      <c r="B94" s="8" t="s">
        <v>12</v>
      </c>
      <c r="C94" s="197" t="s">
        <v>49</v>
      </c>
      <c r="D94" s="197"/>
      <c r="E94" s="197"/>
      <c r="F94" s="16" t="s">
        <v>1</v>
      </c>
      <c r="G94" s="110">
        <v>5192</v>
      </c>
      <c r="H94" s="46"/>
      <c r="I94" s="58">
        <f>G94*H94</f>
        <v>0</v>
      </c>
    </row>
    <row r="95" spans="1:10" s="5" customFormat="1" ht="21.75" customHeight="1">
      <c r="A95" s="39" t="s">
        <v>32</v>
      </c>
      <c r="B95" s="96" t="s">
        <v>7</v>
      </c>
      <c r="C95" s="198" t="s">
        <v>48</v>
      </c>
      <c r="D95" s="198"/>
      <c r="E95" s="198"/>
      <c r="F95" s="96" t="s">
        <v>35</v>
      </c>
      <c r="G95" s="112" t="s">
        <v>35</v>
      </c>
      <c r="H95" s="45" t="s">
        <v>35</v>
      </c>
      <c r="I95" s="57" t="s">
        <v>35</v>
      </c>
      <c r="J95" s="14">
        <f>SUM(I82:I94)</f>
        <v>0</v>
      </c>
    </row>
    <row r="96" spans="1:10" s="2" customFormat="1" ht="45" customHeight="1">
      <c r="A96" s="7">
        <v>41</v>
      </c>
      <c r="B96" s="8" t="s">
        <v>12</v>
      </c>
      <c r="C96" s="197" t="s">
        <v>46</v>
      </c>
      <c r="D96" s="197"/>
      <c r="E96" s="197"/>
      <c r="F96" s="16" t="s">
        <v>3</v>
      </c>
      <c r="G96" s="110">
        <f>G97+G101+G110+G111+G117</f>
        <v>17471.05</v>
      </c>
      <c r="H96" s="46"/>
      <c r="I96" s="58">
        <f>G96*H96</f>
        <v>0</v>
      </c>
    </row>
    <row r="97" spans="1:10" s="2" customFormat="1" ht="45" customHeight="1">
      <c r="A97" s="7">
        <v>42</v>
      </c>
      <c r="B97" s="8" t="s">
        <v>13</v>
      </c>
      <c r="C97" s="197" t="s">
        <v>143</v>
      </c>
      <c r="D97" s="197"/>
      <c r="E97" s="197"/>
      <c r="F97" s="16" t="s">
        <v>3</v>
      </c>
      <c r="G97" s="110">
        <f>SUM(D98:D100)</f>
        <v>480.25</v>
      </c>
      <c r="H97" s="46"/>
      <c r="I97" s="58">
        <f>G97*H97</f>
        <v>0</v>
      </c>
    </row>
    <row r="98" spans="1:10" s="2" customFormat="1" ht="26.45" customHeight="1">
      <c r="A98" s="40" t="s">
        <v>35</v>
      </c>
      <c r="B98" s="16" t="s">
        <v>35</v>
      </c>
      <c r="C98" s="9" t="s">
        <v>138</v>
      </c>
      <c r="D98" s="11">
        <f>G173</f>
        <v>365</v>
      </c>
      <c r="E98" s="9" t="s">
        <v>3</v>
      </c>
      <c r="F98" s="16" t="s">
        <v>35</v>
      </c>
      <c r="G98" s="110" t="s">
        <v>35</v>
      </c>
      <c r="H98" s="46" t="s">
        <v>35</v>
      </c>
      <c r="I98" s="55" t="s">
        <v>35</v>
      </c>
    </row>
    <row r="99" spans="1:10" s="2" customFormat="1" ht="30.75" customHeight="1">
      <c r="A99" s="40" t="s">
        <v>35</v>
      </c>
      <c r="B99" s="16" t="s">
        <v>35</v>
      </c>
      <c r="C99" s="9" t="s">
        <v>144</v>
      </c>
      <c r="D99" s="11">
        <f>95*(0.15+0.15+0.15)</f>
        <v>42.749999999999993</v>
      </c>
      <c r="E99" s="63" t="s">
        <v>3</v>
      </c>
      <c r="F99" s="16" t="s">
        <v>35</v>
      </c>
      <c r="G99" s="110" t="s">
        <v>35</v>
      </c>
      <c r="H99" s="46" t="s">
        <v>35</v>
      </c>
      <c r="I99" s="55" t="s">
        <v>35</v>
      </c>
    </row>
    <row r="100" spans="1:10" s="2" customFormat="1" ht="30.75" customHeight="1">
      <c r="A100" s="40" t="s">
        <v>35</v>
      </c>
      <c r="B100" s="16" t="s">
        <v>35</v>
      </c>
      <c r="C100" s="9" t="s">
        <v>145</v>
      </c>
      <c r="D100" s="11">
        <f>145*(0.2+0.15+0.15)</f>
        <v>72.5</v>
      </c>
      <c r="E100" s="63" t="s">
        <v>3</v>
      </c>
      <c r="F100" s="16" t="s">
        <v>35</v>
      </c>
      <c r="G100" s="110" t="s">
        <v>35</v>
      </c>
      <c r="H100" s="46" t="s">
        <v>35</v>
      </c>
      <c r="I100" s="55" t="s">
        <v>35</v>
      </c>
    </row>
    <row r="101" spans="1:10" s="2" customFormat="1" ht="48.2" customHeight="1">
      <c r="A101" s="7">
        <v>43</v>
      </c>
      <c r="B101" s="8" t="s">
        <v>13</v>
      </c>
      <c r="C101" s="197" t="s">
        <v>137</v>
      </c>
      <c r="D101" s="197"/>
      <c r="E101" s="197"/>
      <c r="F101" s="64" t="s">
        <v>3</v>
      </c>
      <c r="G101" s="110">
        <f>SUM(D102:D109)</f>
        <v>10199.799999999999</v>
      </c>
      <c r="H101" s="46"/>
      <c r="I101" s="55">
        <f>G101*H101</f>
        <v>0</v>
      </c>
    </row>
    <row r="102" spans="1:10" s="2" customFormat="1" ht="39.200000000000003" customHeight="1">
      <c r="A102" s="40" t="s">
        <v>35</v>
      </c>
      <c r="B102" s="16" t="s">
        <v>35</v>
      </c>
      <c r="C102" s="74" t="s">
        <v>303</v>
      </c>
      <c r="D102" s="72">
        <f>(0.15+0.2+0.15)*(3252-145)+(0.15+0.15+0.15)*(270)</f>
        <v>1675</v>
      </c>
      <c r="E102" s="24" t="s">
        <v>3</v>
      </c>
      <c r="F102" s="16" t="s">
        <v>35</v>
      </c>
      <c r="G102" s="110" t="s">
        <v>35</v>
      </c>
      <c r="H102" s="46" t="s">
        <v>35</v>
      </c>
      <c r="I102" s="55" t="s">
        <v>35</v>
      </c>
      <c r="J102" s="2">
        <f>1003-320-233-24</f>
        <v>426</v>
      </c>
    </row>
    <row r="103" spans="1:10" s="2" customFormat="1" ht="22.7" customHeight="1">
      <c r="A103" s="40" t="s">
        <v>35</v>
      </c>
      <c r="B103" s="16" t="s">
        <v>35</v>
      </c>
      <c r="C103" s="9" t="s">
        <v>163</v>
      </c>
      <c r="D103" s="11">
        <v>3031</v>
      </c>
      <c r="E103" s="24" t="s">
        <v>3</v>
      </c>
      <c r="F103" s="16" t="s">
        <v>35</v>
      </c>
      <c r="G103" s="110" t="s">
        <v>35</v>
      </c>
      <c r="H103" s="46" t="s">
        <v>35</v>
      </c>
      <c r="I103" s="55" t="s">
        <v>35</v>
      </c>
    </row>
    <row r="104" spans="1:10" s="2" customFormat="1" ht="22.7" customHeight="1">
      <c r="A104" s="40" t="s">
        <v>35</v>
      </c>
      <c r="B104" s="16" t="s">
        <v>35</v>
      </c>
      <c r="C104" s="9" t="s">
        <v>164</v>
      </c>
      <c r="D104" s="11">
        <v>1330</v>
      </c>
      <c r="E104" s="24" t="s">
        <v>3</v>
      </c>
      <c r="F104" s="16" t="s">
        <v>35</v>
      </c>
      <c r="G104" s="110" t="s">
        <v>35</v>
      </c>
      <c r="H104" s="46" t="s">
        <v>35</v>
      </c>
      <c r="I104" s="55" t="s">
        <v>35</v>
      </c>
    </row>
    <row r="105" spans="1:10" s="2" customFormat="1" ht="22.7" customHeight="1">
      <c r="A105" s="40" t="s">
        <v>35</v>
      </c>
      <c r="B105" s="16" t="s">
        <v>35</v>
      </c>
      <c r="C105" s="9" t="s">
        <v>140</v>
      </c>
      <c r="D105" s="32">
        <v>223</v>
      </c>
      <c r="E105" s="24" t="s">
        <v>3</v>
      </c>
      <c r="F105" s="16" t="s">
        <v>35</v>
      </c>
      <c r="G105" s="110" t="s">
        <v>35</v>
      </c>
      <c r="H105" s="46" t="s">
        <v>35</v>
      </c>
      <c r="I105" s="55" t="s">
        <v>35</v>
      </c>
    </row>
    <row r="106" spans="1:10" s="2" customFormat="1" ht="37.5" customHeight="1">
      <c r="A106" s="40" t="s">
        <v>35</v>
      </c>
      <c r="B106" s="16" t="s">
        <v>35</v>
      </c>
      <c r="C106" s="9" t="s">
        <v>298</v>
      </c>
      <c r="D106" s="11">
        <f>(0.4*  2650 +0.18*360)</f>
        <v>1124.8</v>
      </c>
      <c r="E106" s="24" t="s">
        <v>3</v>
      </c>
      <c r="F106" s="16" t="s">
        <v>35</v>
      </c>
      <c r="G106" s="110" t="s">
        <v>35</v>
      </c>
      <c r="H106" s="46" t="s">
        <v>35</v>
      </c>
      <c r="I106" s="55" t="s">
        <v>35</v>
      </c>
    </row>
    <row r="107" spans="1:10" s="2" customFormat="1" ht="22.7" customHeight="1">
      <c r="A107" s="40" t="s">
        <v>35</v>
      </c>
      <c r="B107" s="16" t="s">
        <v>35</v>
      </c>
      <c r="C107" s="9" t="s">
        <v>146</v>
      </c>
      <c r="D107" s="11">
        <v>936</v>
      </c>
      <c r="E107" s="24" t="s">
        <v>3</v>
      </c>
      <c r="F107" s="16" t="s">
        <v>35</v>
      </c>
      <c r="G107" s="110" t="s">
        <v>35</v>
      </c>
      <c r="H107" s="46" t="s">
        <v>35</v>
      </c>
      <c r="I107" s="55" t="s">
        <v>35</v>
      </c>
    </row>
    <row r="108" spans="1:10" s="2" customFormat="1" ht="22.7" customHeight="1">
      <c r="A108" s="40" t="s">
        <v>35</v>
      </c>
      <c r="B108" s="16" t="s">
        <v>35</v>
      </c>
      <c r="C108" s="9" t="s">
        <v>141</v>
      </c>
      <c r="D108" s="11">
        <v>850</v>
      </c>
      <c r="E108" s="24" t="s">
        <v>3</v>
      </c>
      <c r="F108" s="16" t="s">
        <v>35</v>
      </c>
      <c r="G108" s="110" t="s">
        <v>35</v>
      </c>
      <c r="H108" s="46" t="s">
        <v>35</v>
      </c>
      <c r="I108" s="55" t="s">
        <v>35</v>
      </c>
    </row>
    <row r="109" spans="1:10" s="2" customFormat="1" ht="24.75" customHeight="1">
      <c r="A109" s="40" t="s">
        <v>35</v>
      </c>
      <c r="B109" s="16" t="s">
        <v>35</v>
      </c>
      <c r="C109" s="9" t="s">
        <v>142</v>
      </c>
      <c r="D109" s="11">
        <v>1030</v>
      </c>
      <c r="E109" s="10" t="s">
        <v>3</v>
      </c>
      <c r="F109" s="16" t="s">
        <v>35</v>
      </c>
      <c r="G109" s="110" t="s">
        <v>35</v>
      </c>
      <c r="H109" s="46" t="s">
        <v>35</v>
      </c>
      <c r="I109" s="55" t="s">
        <v>35</v>
      </c>
    </row>
    <row r="110" spans="1:10" s="2" customFormat="1" ht="39.200000000000003" customHeight="1">
      <c r="A110" s="7">
        <v>44</v>
      </c>
      <c r="B110" s="8" t="s">
        <v>13</v>
      </c>
      <c r="C110" s="197" t="s">
        <v>208</v>
      </c>
      <c r="D110" s="197"/>
      <c r="E110" s="197"/>
      <c r="F110" s="16" t="s">
        <v>3</v>
      </c>
      <c r="G110" s="110">
        <v>487</v>
      </c>
      <c r="H110" s="46"/>
      <c r="I110" s="59">
        <f>G110*H110</f>
        <v>0</v>
      </c>
    </row>
    <row r="111" spans="1:10" s="2" customFormat="1" ht="27.75" customHeight="1">
      <c r="A111" s="7">
        <v>45</v>
      </c>
      <c r="B111" s="8" t="s">
        <v>56</v>
      </c>
      <c r="C111" s="197" t="s">
        <v>147</v>
      </c>
      <c r="D111" s="197"/>
      <c r="E111" s="197"/>
      <c r="F111" s="16" t="s">
        <v>3</v>
      </c>
      <c r="G111" s="110">
        <f>D112+D113</f>
        <v>5674</v>
      </c>
      <c r="H111" s="46"/>
      <c r="I111" s="58">
        <f>G111*H111</f>
        <v>0</v>
      </c>
    </row>
    <row r="112" spans="1:10" s="2" customFormat="1" ht="27.75" customHeight="1">
      <c r="A112" s="40" t="s">
        <v>35</v>
      </c>
      <c r="B112" s="16" t="s">
        <v>35</v>
      </c>
      <c r="C112" s="9" t="s">
        <v>148</v>
      </c>
      <c r="D112" s="10">
        <v>5044</v>
      </c>
      <c r="E112" s="9" t="s">
        <v>3</v>
      </c>
      <c r="F112" s="16" t="s">
        <v>35</v>
      </c>
      <c r="G112" s="110" t="s">
        <v>35</v>
      </c>
      <c r="H112" s="46" t="s">
        <v>35</v>
      </c>
      <c r="I112" s="55" t="s">
        <v>35</v>
      </c>
    </row>
    <row r="113" spans="1:10" s="2" customFormat="1" ht="27.75" customHeight="1">
      <c r="A113" s="40" t="s">
        <v>35</v>
      </c>
      <c r="B113" s="16" t="s">
        <v>35</v>
      </c>
      <c r="C113" s="9" t="s">
        <v>149</v>
      </c>
      <c r="D113" s="10">
        <v>630</v>
      </c>
      <c r="E113" s="9" t="s">
        <v>3</v>
      </c>
      <c r="F113" s="16" t="s">
        <v>35</v>
      </c>
      <c r="G113" s="110" t="s">
        <v>35</v>
      </c>
      <c r="H113" s="46" t="s">
        <v>35</v>
      </c>
      <c r="I113" s="55" t="s">
        <v>35</v>
      </c>
    </row>
    <row r="114" spans="1:10" s="2" customFormat="1" ht="31.7" customHeight="1">
      <c r="A114" s="7">
        <v>46</v>
      </c>
      <c r="B114" s="8" t="s">
        <v>56</v>
      </c>
      <c r="C114" s="197" t="s">
        <v>151</v>
      </c>
      <c r="D114" s="197"/>
      <c r="E114" s="197"/>
      <c r="F114" s="16" t="s">
        <v>3</v>
      </c>
      <c r="G114" s="110">
        <f>D115+D116</f>
        <v>1966</v>
      </c>
      <c r="H114" s="46"/>
      <c r="I114" s="58">
        <f>G114*H114</f>
        <v>0</v>
      </c>
    </row>
    <row r="115" spans="1:10" s="2" customFormat="1" ht="24.75" customHeight="1">
      <c r="A115" s="40" t="s">
        <v>35</v>
      </c>
      <c r="B115" s="16" t="s">
        <v>35</v>
      </c>
      <c r="C115" s="9" t="s">
        <v>150</v>
      </c>
      <c r="D115" s="10">
        <v>936</v>
      </c>
      <c r="E115" s="9" t="s">
        <v>3</v>
      </c>
      <c r="F115" s="16" t="s">
        <v>35</v>
      </c>
      <c r="G115" s="110" t="s">
        <v>35</v>
      </c>
      <c r="H115" s="46" t="s">
        <v>35</v>
      </c>
      <c r="I115" s="55" t="s">
        <v>35</v>
      </c>
    </row>
    <row r="116" spans="1:10" s="2" customFormat="1" ht="24" customHeight="1">
      <c r="A116" s="40" t="s">
        <v>35</v>
      </c>
      <c r="B116" s="16" t="s">
        <v>35</v>
      </c>
      <c r="C116" s="9" t="s">
        <v>153</v>
      </c>
      <c r="D116" s="10">
        <v>1030</v>
      </c>
      <c r="E116" s="9" t="s">
        <v>3</v>
      </c>
      <c r="F116" s="16" t="s">
        <v>35</v>
      </c>
      <c r="G116" s="110" t="s">
        <v>35</v>
      </c>
      <c r="H116" s="46" t="s">
        <v>35</v>
      </c>
      <c r="I116" s="55" t="s">
        <v>35</v>
      </c>
    </row>
    <row r="117" spans="1:10" s="2" customFormat="1" ht="34.5" customHeight="1">
      <c r="A117" s="7">
        <v>47</v>
      </c>
      <c r="B117" s="8" t="s">
        <v>56</v>
      </c>
      <c r="C117" s="197" t="s">
        <v>156</v>
      </c>
      <c r="D117" s="197"/>
      <c r="E117" s="197"/>
      <c r="F117" s="26" t="s">
        <v>3</v>
      </c>
      <c r="G117" s="114">
        <v>630</v>
      </c>
      <c r="H117" s="46"/>
      <c r="I117" s="58">
        <f>G114*H117</f>
        <v>0</v>
      </c>
    </row>
    <row r="118" spans="1:10" s="2" customFormat="1" ht="24.95" customHeight="1">
      <c r="A118" s="39" t="s">
        <v>40</v>
      </c>
      <c r="B118" s="96" t="s">
        <v>7</v>
      </c>
      <c r="C118" s="212" t="s">
        <v>136</v>
      </c>
      <c r="D118" s="212"/>
      <c r="E118" s="212"/>
      <c r="F118" s="96" t="s">
        <v>35</v>
      </c>
      <c r="G118" s="112" t="s">
        <v>35</v>
      </c>
      <c r="H118" s="45" t="s">
        <v>35</v>
      </c>
      <c r="I118" s="57" t="s">
        <v>35</v>
      </c>
    </row>
    <row r="119" spans="1:10" s="2" customFormat="1" ht="30.75" customHeight="1">
      <c r="A119" s="7">
        <v>48</v>
      </c>
      <c r="B119" s="8" t="s">
        <v>225</v>
      </c>
      <c r="C119" s="197" t="s">
        <v>210</v>
      </c>
      <c r="D119" s="197"/>
      <c r="E119" s="197" t="s">
        <v>3</v>
      </c>
      <c r="F119" s="16" t="s">
        <v>3</v>
      </c>
      <c r="G119" s="110">
        <f>D120+D121</f>
        <v>588</v>
      </c>
      <c r="H119" s="46"/>
      <c r="I119" s="55">
        <f>G119*H119</f>
        <v>0</v>
      </c>
    </row>
    <row r="120" spans="1:10" s="2" customFormat="1" ht="24.95" customHeight="1">
      <c r="A120" s="7" t="s">
        <v>35</v>
      </c>
      <c r="B120" s="8" t="s">
        <v>35</v>
      </c>
      <c r="C120" s="9" t="s">
        <v>211</v>
      </c>
      <c r="D120" s="11">
        <v>223</v>
      </c>
      <c r="E120" s="10" t="s">
        <v>3</v>
      </c>
      <c r="F120" s="16" t="s">
        <v>35</v>
      </c>
      <c r="G120" s="110" t="s">
        <v>35</v>
      </c>
      <c r="H120" s="46" t="s">
        <v>35</v>
      </c>
      <c r="I120" s="55" t="s">
        <v>35</v>
      </c>
    </row>
    <row r="121" spans="1:10" s="2" customFormat="1" ht="24.95" customHeight="1">
      <c r="A121" s="7" t="s">
        <v>35</v>
      </c>
      <c r="B121" s="8" t="s">
        <v>35</v>
      </c>
      <c r="C121" s="9" t="s">
        <v>212</v>
      </c>
      <c r="D121" s="11">
        <v>365</v>
      </c>
      <c r="E121" s="10" t="s">
        <v>3</v>
      </c>
      <c r="F121" s="16" t="s">
        <v>35</v>
      </c>
      <c r="G121" s="110" t="s">
        <v>35</v>
      </c>
      <c r="H121" s="46" t="s">
        <v>35</v>
      </c>
      <c r="I121" s="55" t="s">
        <v>35</v>
      </c>
    </row>
    <row r="122" spans="1:10" s="5" customFormat="1" ht="22.7" customHeight="1">
      <c r="A122" s="39" t="s">
        <v>41</v>
      </c>
      <c r="B122" s="96" t="s">
        <v>7</v>
      </c>
      <c r="C122" s="212" t="s">
        <v>152</v>
      </c>
      <c r="D122" s="212"/>
      <c r="E122" s="212"/>
      <c r="F122" s="96" t="s">
        <v>35</v>
      </c>
      <c r="G122" s="112" t="s">
        <v>35</v>
      </c>
      <c r="H122" s="45" t="s">
        <v>35</v>
      </c>
      <c r="I122" s="57" t="s">
        <v>35</v>
      </c>
      <c r="J122" s="14">
        <f>SUM(I96:I119)</f>
        <v>0</v>
      </c>
    </row>
    <row r="123" spans="1:10" s="2" customFormat="1" ht="45" customHeight="1">
      <c r="A123" s="7">
        <v>49</v>
      </c>
      <c r="B123" s="8" t="s">
        <v>27</v>
      </c>
      <c r="C123" s="197" t="s">
        <v>297</v>
      </c>
      <c r="D123" s="197"/>
      <c r="E123" s="197"/>
      <c r="F123" s="16" t="s">
        <v>2</v>
      </c>
      <c r="G123" s="115">
        <v>3265</v>
      </c>
      <c r="H123" s="46"/>
      <c r="I123" s="58">
        <f>G123*H123</f>
        <v>0</v>
      </c>
    </row>
    <row r="124" spans="1:10" s="2" customFormat="1" ht="45" customHeight="1">
      <c r="A124" s="7">
        <v>50</v>
      </c>
      <c r="B124" s="8" t="s">
        <v>27</v>
      </c>
      <c r="C124" s="197" t="s">
        <v>121</v>
      </c>
      <c r="D124" s="197"/>
      <c r="E124" s="197"/>
      <c r="F124" s="16" t="s">
        <v>2</v>
      </c>
      <c r="G124" s="115">
        <f>592+151+233+27</f>
        <v>1003</v>
      </c>
      <c r="H124" s="46"/>
      <c r="I124" s="58">
        <f>G124*H124</f>
        <v>0</v>
      </c>
    </row>
    <row r="125" spans="1:10" s="2" customFormat="1" ht="45" customHeight="1">
      <c r="A125" s="7">
        <v>51</v>
      </c>
      <c r="B125" s="8" t="s">
        <v>27</v>
      </c>
      <c r="C125" s="197" t="s">
        <v>296</v>
      </c>
      <c r="D125" s="197"/>
      <c r="E125" s="197"/>
      <c r="F125" s="16" t="s">
        <v>2</v>
      </c>
      <c r="G125" s="115">
        <v>4800</v>
      </c>
      <c r="H125" s="46"/>
      <c r="I125" s="58">
        <f>G125*H125</f>
        <v>0</v>
      </c>
    </row>
    <row r="126" spans="1:10" s="2" customFormat="1" ht="25.5" customHeight="1">
      <c r="A126" s="7">
        <v>52</v>
      </c>
      <c r="B126" s="8" t="s">
        <v>27</v>
      </c>
      <c r="C126" s="197" t="s">
        <v>126</v>
      </c>
      <c r="D126" s="197"/>
      <c r="E126" s="197"/>
      <c r="F126" s="16" t="s">
        <v>3</v>
      </c>
      <c r="G126" s="110">
        <f>(0.08+0.1+0.05+0.05)*G125</f>
        <v>1343.9999999999998</v>
      </c>
      <c r="H126" s="46"/>
      <c r="I126" s="58">
        <f>G126*H126</f>
        <v>0</v>
      </c>
    </row>
    <row r="127" spans="1:10" s="2" customFormat="1" ht="35.450000000000003" customHeight="1">
      <c r="A127" s="7">
        <v>53</v>
      </c>
      <c r="B127" s="8" t="s">
        <v>27</v>
      </c>
      <c r="C127" s="197" t="s">
        <v>220</v>
      </c>
      <c r="D127" s="197"/>
      <c r="E127" s="197"/>
      <c r="F127" s="16" t="s">
        <v>1</v>
      </c>
      <c r="G127" s="110">
        <v>19</v>
      </c>
      <c r="H127" s="46"/>
      <c r="I127" s="58">
        <f>G127*H127</f>
        <v>0</v>
      </c>
    </row>
    <row r="128" spans="1:10" s="2" customFormat="1" ht="19.5" customHeight="1">
      <c r="A128" s="36" t="s">
        <v>45</v>
      </c>
      <c r="B128" s="96" t="s">
        <v>55</v>
      </c>
      <c r="C128" s="198" t="s">
        <v>47</v>
      </c>
      <c r="D128" s="198"/>
      <c r="E128" s="198"/>
      <c r="F128" s="96" t="s">
        <v>35</v>
      </c>
      <c r="G128" s="112" t="s">
        <v>35</v>
      </c>
      <c r="H128" s="45" t="s">
        <v>35</v>
      </c>
      <c r="I128" s="57" t="s">
        <v>35</v>
      </c>
    </row>
    <row r="129" spans="1:10" s="2" customFormat="1" ht="45" customHeight="1">
      <c r="A129" s="7">
        <v>54</v>
      </c>
      <c r="B129" s="8" t="s">
        <v>16</v>
      </c>
      <c r="C129" s="197" t="s">
        <v>218</v>
      </c>
      <c r="D129" s="197"/>
      <c r="E129" s="197"/>
      <c r="F129" s="16" t="s">
        <v>2</v>
      </c>
      <c r="G129" s="115">
        <v>2650</v>
      </c>
      <c r="H129" s="46"/>
      <c r="I129" s="58">
        <f>G129*H129</f>
        <v>0</v>
      </c>
    </row>
    <row r="130" spans="1:10" s="2" customFormat="1" ht="45" customHeight="1">
      <c r="A130" s="7">
        <v>55</v>
      </c>
      <c r="B130" s="8" t="s">
        <v>16</v>
      </c>
      <c r="C130" s="197" t="s">
        <v>219</v>
      </c>
      <c r="D130" s="197"/>
      <c r="E130" s="197"/>
      <c r="F130" s="16" t="s">
        <v>2</v>
      </c>
      <c r="G130" s="115">
        <v>360</v>
      </c>
      <c r="H130" s="46"/>
      <c r="I130" s="58">
        <f>G130*H130</f>
        <v>0</v>
      </c>
    </row>
    <row r="131" spans="1:10" s="5" customFormat="1" ht="24.75" customHeight="1">
      <c r="A131" s="39" t="s">
        <v>42</v>
      </c>
      <c r="B131" s="96" t="s">
        <v>7</v>
      </c>
      <c r="C131" s="198" t="s">
        <v>135</v>
      </c>
      <c r="D131" s="198"/>
      <c r="E131" s="198"/>
      <c r="F131" s="96" t="s">
        <v>35</v>
      </c>
      <c r="G131" s="112" t="s">
        <v>35</v>
      </c>
      <c r="H131" s="45" t="s">
        <v>35</v>
      </c>
      <c r="I131" s="57" t="s">
        <v>35</v>
      </c>
      <c r="J131" s="14">
        <f>SUM(I123:I130)</f>
        <v>0</v>
      </c>
    </row>
    <row r="132" spans="1:10" s="2" customFormat="1" ht="45" customHeight="1">
      <c r="A132" s="7">
        <v>56</v>
      </c>
      <c r="B132" s="8" t="s">
        <v>14</v>
      </c>
      <c r="C132" s="197" t="s">
        <v>222</v>
      </c>
      <c r="D132" s="197"/>
      <c r="E132" s="197"/>
      <c r="F132" s="16" t="s">
        <v>3</v>
      </c>
      <c r="G132" s="110">
        <f>SUM(D133:D135)</f>
        <v>5211</v>
      </c>
      <c r="H132" s="46"/>
      <c r="I132" s="58">
        <f>G132*H132</f>
        <v>0</v>
      </c>
    </row>
    <row r="133" spans="1:10" s="2" customFormat="1" ht="25.5" customHeight="1">
      <c r="A133" s="40" t="s">
        <v>35</v>
      </c>
      <c r="B133" s="16" t="s">
        <v>35</v>
      </c>
      <c r="C133" s="9" t="s">
        <v>157</v>
      </c>
      <c r="D133" s="10">
        <v>3031</v>
      </c>
      <c r="E133" s="10" t="s">
        <v>3</v>
      </c>
      <c r="F133" s="16" t="s">
        <v>35</v>
      </c>
      <c r="G133" s="110" t="s">
        <v>35</v>
      </c>
      <c r="H133" s="46" t="s">
        <v>35</v>
      </c>
      <c r="I133" s="55" t="s">
        <v>35</v>
      </c>
    </row>
    <row r="134" spans="1:10" s="2" customFormat="1" ht="25.5" customHeight="1">
      <c r="A134" s="40" t="s">
        <v>35</v>
      </c>
      <c r="B134" s="16" t="s">
        <v>35</v>
      </c>
      <c r="C134" s="9" t="s">
        <v>158</v>
      </c>
      <c r="D134" s="10">
        <v>1330</v>
      </c>
      <c r="E134" s="13" t="s">
        <v>3</v>
      </c>
      <c r="F134" s="16" t="s">
        <v>35</v>
      </c>
      <c r="G134" s="110" t="s">
        <v>35</v>
      </c>
      <c r="H134" s="46" t="s">
        <v>35</v>
      </c>
      <c r="I134" s="55" t="s">
        <v>35</v>
      </c>
    </row>
    <row r="135" spans="1:10" s="2" customFormat="1" ht="30.75" customHeight="1">
      <c r="A135" s="40" t="s">
        <v>35</v>
      </c>
      <c r="B135" s="16" t="s">
        <v>35</v>
      </c>
      <c r="C135" s="9" t="s">
        <v>141</v>
      </c>
      <c r="D135" s="10">
        <v>850</v>
      </c>
      <c r="E135" s="10" t="s">
        <v>3</v>
      </c>
      <c r="F135" s="16" t="s">
        <v>35</v>
      </c>
      <c r="G135" s="110" t="s">
        <v>35</v>
      </c>
      <c r="H135" s="46" t="s">
        <v>35</v>
      </c>
      <c r="I135" s="55" t="s">
        <v>35</v>
      </c>
    </row>
    <row r="136" spans="1:10" s="2" customFormat="1" ht="30.2" customHeight="1">
      <c r="A136" s="7">
        <v>57</v>
      </c>
      <c r="B136" s="8" t="s">
        <v>14</v>
      </c>
      <c r="C136" s="197" t="s">
        <v>221</v>
      </c>
      <c r="D136" s="197"/>
      <c r="E136" s="197"/>
      <c r="F136" s="16" t="s">
        <v>3</v>
      </c>
      <c r="G136" s="110">
        <f>SUM(D137:D142)</f>
        <v>9308</v>
      </c>
      <c r="H136" s="47"/>
      <c r="I136" s="58">
        <f>G136*H136</f>
        <v>0</v>
      </c>
    </row>
    <row r="137" spans="1:10" s="2" customFormat="1" ht="18" customHeight="1">
      <c r="A137" s="40" t="s">
        <v>35</v>
      </c>
      <c r="B137" s="16" t="s">
        <v>35</v>
      </c>
      <c r="C137" s="9" t="s">
        <v>160</v>
      </c>
      <c r="D137" s="10">
        <v>936</v>
      </c>
      <c r="E137" s="9" t="s">
        <v>3</v>
      </c>
      <c r="F137" s="16" t="s">
        <v>35</v>
      </c>
      <c r="G137" s="110" t="s">
        <v>35</v>
      </c>
      <c r="H137" s="46" t="s">
        <v>35</v>
      </c>
      <c r="I137" s="55" t="s">
        <v>35</v>
      </c>
    </row>
    <row r="138" spans="1:10" s="2" customFormat="1" ht="22.7" customHeight="1">
      <c r="A138" s="40" t="s">
        <v>35</v>
      </c>
      <c r="B138" s="16" t="s">
        <v>35</v>
      </c>
      <c r="C138" s="9" t="s">
        <v>159</v>
      </c>
      <c r="D138" s="10">
        <v>1550</v>
      </c>
      <c r="E138" s="10" t="s">
        <v>3</v>
      </c>
      <c r="F138" s="16" t="s">
        <v>35</v>
      </c>
      <c r="G138" s="110" t="s">
        <v>35</v>
      </c>
      <c r="H138" s="46" t="s">
        <v>35</v>
      </c>
      <c r="I138" s="55" t="s">
        <v>35</v>
      </c>
    </row>
    <row r="139" spans="1:10" s="2" customFormat="1" ht="22.7" customHeight="1">
      <c r="A139" s="40" t="s">
        <v>35</v>
      </c>
      <c r="B139" s="16" t="s">
        <v>35</v>
      </c>
      <c r="C139" s="9" t="s">
        <v>161</v>
      </c>
      <c r="D139" s="10">
        <v>630</v>
      </c>
      <c r="E139" s="10" t="s">
        <v>3</v>
      </c>
      <c r="F139" s="16" t="s">
        <v>35</v>
      </c>
      <c r="G139" s="110" t="s">
        <v>35</v>
      </c>
      <c r="H139" s="46" t="s">
        <v>35</v>
      </c>
      <c r="I139" s="55" t="s">
        <v>35</v>
      </c>
    </row>
    <row r="140" spans="1:10" s="2" customFormat="1" ht="18" customHeight="1">
      <c r="A140" s="40" t="s">
        <v>35</v>
      </c>
      <c r="B140" s="16" t="s">
        <v>35</v>
      </c>
      <c r="C140" s="9" t="s">
        <v>50</v>
      </c>
      <c r="D140" s="10">
        <v>5044</v>
      </c>
      <c r="E140" s="10" t="s">
        <v>3</v>
      </c>
      <c r="F140" s="16" t="s">
        <v>35</v>
      </c>
      <c r="G140" s="110" t="s">
        <v>35</v>
      </c>
      <c r="H140" s="46" t="s">
        <v>35</v>
      </c>
      <c r="I140" s="55" t="s">
        <v>35</v>
      </c>
    </row>
    <row r="141" spans="1:10" s="2" customFormat="1" ht="18" customHeight="1">
      <c r="A141" s="40" t="s">
        <v>35</v>
      </c>
      <c r="B141" s="16" t="s">
        <v>35</v>
      </c>
      <c r="C141" s="9" t="s">
        <v>223</v>
      </c>
      <c r="D141" s="10">
        <v>118</v>
      </c>
      <c r="E141" s="10" t="s">
        <v>93</v>
      </c>
      <c r="F141" s="16" t="s">
        <v>35</v>
      </c>
      <c r="G141" s="110" t="s">
        <v>35</v>
      </c>
      <c r="H141" s="46" t="s">
        <v>35</v>
      </c>
      <c r="I141" s="55" t="s">
        <v>35</v>
      </c>
    </row>
    <row r="142" spans="1:10" s="2" customFormat="1" ht="21.75" customHeight="1">
      <c r="A142" s="40" t="s">
        <v>35</v>
      </c>
      <c r="B142" s="16" t="s">
        <v>35</v>
      </c>
      <c r="C142" s="12" t="s">
        <v>162</v>
      </c>
      <c r="D142" s="10">
        <v>1030</v>
      </c>
      <c r="E142" s="10" t="s">
        <v>3</v>
      </c>
      <c r="F142" s="16" t="s">
        <v>35</v>
      </c>
      <c r="G142" s="110" t="s">
        <v>35</v>
      </c>
      <c r="H142" s="46" t="s">
        <v>35</v>
      </c>
      <c r="I142" s="55" t="s">
        <v>35</v>
      </c>
    </row>
    <row r="143" spans="1:10" s="2" customFormat="1" ht="32.25" customHeight="1">
      <c r="A143" s="40">
        <v>58</v>
      </c>
      <c r="B143" s="8" t="s">
        <v>14</v>
      </c>
      <c r="C143" s="197" t="s">
        <v>278</v>
      </c>
      <c r="D143" s="197"/>
      <c r="E143" s="197"/>
      <c r="F143" s="16" t="s">
        <v>3</v>
      </c>
      <c r="G143" s="110">
        <f>D144+D145</f>
        <v>259</v>
      </c>
      <c r="H143" s="46"/>
      <c r="I143" s="59">
        <f>G143*H143</f>
        <v>0</v>
      </c>
    </row>
    <row r="144" spans="1:10" s="2" customFormat="1" ht="19.5" customHeight="1">
      <c r="A144" s="40" t="s">
        <v>35</v>
      </c>
      <c r="B144" s="16" t="s">
        <v>35</v>
      </c>
      <c r="C144" s="9" t="s">
        <v>279</v>
      </c>
      <c r="D144" s="10">
        <v>142</v>
      </c>
      <c r="E144" s="9" t="s">
        <v>3</v>
      </c>
      <c r="F144" s="16" t="s">
        <v>35</v>
      </c>
      <c r="G144" s="110" t="s">
        <v>35</v>
      </c>
      <c r="H144" s="46" t="s">
        <v>35</v>
      </c>
      <c r="I144" s="55" t="s">
        <v>35</v>
      </c>
    </row>
    <row r="145" spans="1:10" s="2" customFormat="1" ht="31.7" customHeight="1">
      <c r="A145" s="104" t="s">
        <v>35</v>
      </c>
      <c r="B145" s="16" t="s">
        <v>35</v>
      </c>
      <c r="C145" s="9" t="s">
        <v>281</v>
      </c>
      <c r="D145" s="10">
        <f>63+54</f>
        <v>117</v>
      </c>
      <c r="E145" s="95" t="s">
        <v>3</v>
      </c>
      <c r="F145" s="16" t="s">
        <v>35</v>
      </c>
      <c r="G145" s="110" t="s">
        <v>35</v>
      </c>
      <c r="H145" s="46" t="s">
        <v>35</v>
      </c>
      <c r="I145" s="55" t="s">
        <v>35</v>
      </c>
    </row>
    <row r="146" spans="1:10" s="2" customFormat="1" ht="27" customHeight="1">
      <c r="A146" s="7">
        <v>59</v>
      </c>
      <c r="B146" s="8" t="s">
        <v>14</v>
      </c>
      <c r="C146" s="197" t="s">
        <v>155</v>
      </c>
      <c r="D146" s="197"/>
      <c r="E146" s="197"/>
      <c r="F146" s="16" t="s">
        <v>3</v>
      </c>
      <c r="G146" s="110">
        <v>600</v>
      </c>
      <c r="H146" s="46"/>
      <c r="I146" s="59">
        <f>G146*H146</f>
        <v>0</v>
      </c>
    </row>
    <row r="147" spans="1:10" s="5" customFormat="1" ht="36.75" customHeight="1">
      <c r="A147" s="39" t="s">
        <v>43</v>
      </c>
      <c r="B147" s="96" t="s">
        <v>7</v>
      </c>
      <c r="C147" s="198" t="s">
        <v>130</v>
      </c>
      <c r="D147" s="198"/>
      <c r="E147" s="198"/>
      <c r="F147" s="96" t="s">
        <v>35</v>
      </c>
      <c r="G147" s="112" t="s">
        <v>35</v>
      </c>
      <c r="H147" s="45" t="s">
        <v>35</v>
      </c>
      <c r="I147" s="57" t="s">
        <v>35</v>
      </c>
      <c r="J147" s="14">
        <f>SUM(I132:I138)</f>
        <v>0</v>
      </c>
    </row>
    <row r="148" spans="1:10" s="2" customFormat="1" ht="71.45" customHeight="1">
      <c r="A148" s="7">
        <v>60</v>
      </c>
      <c r="B148" s="8" t="s">
        <v>15</v>
      </c>
      <c r="C148" s="197" t="s">
        <v>299</v>
      </c>
      <c r="D148" s="197"/>
      <c r="E148" s="197"/>
      <c r="F148" s="21" t="s">
        <v>3</v>
      </c>
      <c r="G148" s="110">
        <v>3031</v>
      </c>
      <c r="H148" s="47"/>
      <c r="I148" s="58">
        <f t="shared" ref="I148:I156" si="1">G148*H148</f>
        <v>0</v>
      </c>
    </row>
    <row r="149" spans="1:10" s="2" customFormat="1" ht="60" customHeight="1">
      <c r="A149" s="7">
        <f t="shared" ref="A149:A156" si="2">A148+1</f>
        <v>61</v>
      </c>
      <c r="B149" s="8" t="s">
        <v>15</v>
      </c>
      <c r="C149" s="197" t="s">
        <v>300</v>
      </c>
      <c r="D149" s="197"/>
      <c r="E149" s="197"/>
      <c r="F149" s="21" t="s">
        <v>3</v>
      </c>
      <c r="G149" s="110">
        <v>1330</v>
      </c>
      <c r="H149" s="47"/>
      <c r="I149" s="58">
        <f t="shared" si="1"/>
        <v>0</v>
      </c>
    </row>
    <row r="150" spans="1:10" s="2" customFormat="1" ht="56.25" customHeight="1">
      <c r="A150" s="7">
        <f t="shared" si="2"/>
        <v>62</v>
      </c>
      <c r="B150" s="8" t="s">
        <v>15</v>
      </c>
      <c r="C150" s="197" t="s">
        <v>301</v>
      </c>
      <c r="D150" s="197"/>
      <c r="E150" s="197"/>
      <c r="F150" s="21" t="s">
        <v>3</v>
      </c>
      <c r="G150" s="110">
        <v>3031</v>
      </c>
      <c r="H150" s="47"/>
      <c r="I150" s="58">
        <f t="shared" si="1"/>
        <v>0</v>
      </c>
    </row>
    <row r="151" spans="1:10" s="2" customFormat="1" ht="26.45" customHeight="1">
      <c r="A151" s="7">
        <f t="shared" si="2"/>
        <v>63</v>
      </c>
      <c r="B151" s="8" t="s">
        <v>15</v>
      </c>
      <c r="C151" s="197" t="s">
        <v>216</v>
      </c>
      <c r="D151" s="197"/>
      <c r="E151" s="197"/>
      <c r="F151" s="21" t="s">
        <v>1</v>
      </c>
      <c r="G151" s="110">
        <v>850</v>
      </c>
      <c r="H151" s="47"/>
      <c r="I151" s="58">
        <f t="shared" si="1"/>
        <v>0</v>
      </c>
    </row>
    <row r="152" spans="1:10" s="2" customFormat="1" ht="26.45" customHeight="1">
      <c r="A152" s="7">
        <f t="shared" si="2"/>
        <v>64</v>
      </c>
      <c r="B152" s="8" t="s">
        <v>15</v>
      </c>
      <c r="C152" s="197" t="s">
        <v>215</v>
      </c>
      <c r="D152" s="197"/>
      <c r="E152" s="197"/>
      <c r="F152" s="16" t="s">
        <v>3</v>
      </c>
      <c r="G152" s="110">
        <v>1330</v>
      </c>
      <c r="H152" s="47"/>
      <c r="I152" s="58">
        <f t="shared" si="1"/>
        <v>0</v>
      </c>
    </row>
    <row r="153" spans="1:10" s="2" customFormat="1" ht="45.75" customHeight="1">
      <c r="A153" s="7">
        <v>65</v>
      </c>
      <c r="B153" s="8" t="s">
        <v>15</v>
      </c>
      <c r="C153" s="197" t="s">
        <v>280</v>
      </c>
      <c r="D153" s="197"/>
      <c r="E153" s="197"/>
      <c r="F153" s="16" t="s">
        <v>3</v>
      </c>
      <c r="G153" s="110">
        <f>D154</f>
        <v>541</v>
      </c>
      <c r="H153" s="47"/>
      <c r="I153" s="58">
        <f>G153*H153</f>
        <v>0</v>
      </c>
    </row>
    <row r="154" spans="1:10" s="2" customFormat="1" ht="26.45" customHeight="1">
      <c r="A154" s="105" t="s">
        <v>35</v>
      </c>
      <c r="B154" s="18" t="s">
        <v>35</v>
      </c>
      <c r="C154" s="9" t="s">
        <v>282</v>
      </c>
      <c r="D154" s="9">
        <f>84+95+94+54+72+69+73</f>
        <v>541</v>
      </c>
      <c r="E154" s="9" t="s">
        <v>3</v>
      </c>
      <c r="F154" s="16" t="s">
        <v>35</v>
      </c>
      <c r="G154" s="110" t="s">
        <v>35</v>
      </c>
      <c r="H154" s="46" t="s">
        <v>35</v>
      </c>
      <c r="I154" s="55" t="s">
        <v>35</v>
      </c>
    </row>
    <row r="155" spans="1:10" s="2" customFormat="1" ht="63" customHeight="1">
      <c r="A155" s="7">
        <v>66</v>
      </c>
      <c r="B155" s="8" t="s">
        <v>227</v>
      </c>
      <c r="C155" s="213" t="s">
        <v>214</v>
      </c>
      <c r="D155" s="213"/>
      <c r="E155" s="213"/>
      <c r="F155" s="20" t="s">
        <v>3</v>
      </c>
      <c r="G155" s="113">
        <f>3031+1330</f>
        <v>4361</v>
      </c>
      <c r="H155" s="48"/>
      <c r="I155" s="58">
        <f t="shared" si="1"/>
        <v>0</v>
      </c>
    </row>
    <row r="156" spans="1:10" s="2" customFormat="1" ht="53.45" customHeight="1">
      <c r="A156" s="7">
        <f t="shared" si="2"/>
        <v>67</v>
      </c>
      <c r="B156" s="8" t="s">
        <v>15</v>
      </c>
      <c r="C156" s="197" t="s">
        <v>132</v>
      </c>
      <c r="D156" s="197"/>
      <c r="E156" s="197"/>
      <c r="F156" s="21" t="s">
        <v>3</v>
      </c>
      <c r="G156" s="110">
        <f>D157+D158</f>
        <v>5674.4</v>
      </c>
      <c r="H156" s="47"/>
      <c r="I156" s="58">
        <f t="shared" si="1"/>
        <v>0</v>
      </c>
    </row>
    <row r="157" spans="1:10" s="2" customFormat="1" ht="27" customHeight="1">
      <c r="A157" s="105" t="s">
        <v>35</v>
      </c>
      <c r="B157" s="18" t="s">
        <v>35</v>
      </c>
      <c r="C157" s="9" t="s">
        <v>133</v>
      </c>
      <c r="D157" s="9">
        <v>630</v>
      </c>
      <c r="E157" s="9" t="s">
        <v>3</v>
      </c>
      <c r="F157" s="18" t="s">
        <v>35</v>
      </c>
      <c r="G157" s="113" t="s">
        <v>35</v>
      </c>
      <c r="H157" s="49" t="s">
        <v>55</v>
      </c>
      <c r="I157" s="60" t="s">
        <v>35</v>
      </c>
    </row>
    <row r="158" spans="1:10" s="2" customFormat="1" ht="25.5" customHeight="1">
      <c r="A158" s="105" t="s">
        <v>35</v>
      </c>
      <c r="B158" s="18" t="s">
        <v>35</v>
      </c>
      <c r="C158" s="9" t="s">
        <v>50</v>
      </c>
      <c r="D158" s="9">
        <f>5050-(2*4*0.7)</f>
        <v>5044.3999999999996</v>
      </c>
      <c r="E158" s="9" t="s">
        <v>3</v>
      </c>
      <c r="F158" s="18" t="s">
        <v>35</v>
      </c>
      <c r="G158" s="113" t="s">
        <v>35</v>
      </c>
      <c r="H158" s="49" t="s">
        <v>35</v>
      </c>
      <c r="I158" s="60" t="s">
        <v>35</v>
      </c>
    </row>
    <row r="159" spans="1:10" s="2" customFormat="1" ht="34.5" customHeight="1">
      <c r="A159" s="7">
        <f>A156+1</f>
        <v>68</v>
      </c>
      <c r="B159" s="8" t="s">
        <v>15</v>
      </c>
      <c r="C159" s="197" t="s">
        <v>131</v>
      </c>
      <c r="D159" s="197"/>
      <c r="E159" s="197"/>
      <c r="F159" s="21" t="s">
        <v>3</v>
      </c>
      <c r="G159" s="110">
        <v>850</v>
      </c>
      <c r="H159" s="47"/>
      <c r="I159" s="58">
        <f>G159*H159</f>
        <v>0</v>
      </c>
    </row>
    <row r="160" spans="1:10" s="2" customFormat="1" ht="45.75" customHeight="1">
      <c r="A160" s="7">
        <f>A159+1</f>
        <v>69</v>
      </c>
      <c r="B160" s="8" t="s">
        <v>15</v>
      </c>
      <c r="C160" s="197" t="s">
        <v>217</v>
      </c>
      <c r="D160" s="197"/>
      <c r="E160" s="197"/>
      <c r="F160" s="21" t="s">
        <v>2</v>
      </c>
      <c r="G160" s="110">
        <f>G129+G130</f>
        <v>3010</v>
      </c>
      <c r="H160" s="47"/>
      <c r="I160" s="58">
        <f>G160*H160</f>
        <v>0</v>
      </c>
    </row>
    <row r="161" spans="1:10" s="2" customFormat="1" ht="39.200000000000003" customHeight="1">
      <c r="A161" s="7">
        <f>A160+1</f>
        <v>70</v>
      </c>
      <c r="B161" s="8" t="s">
        <v>15</v>
      </c>
      <c r="C161" s="197" t="s">
        <v>302</v>
      </c>
      <c r="D161" s="197"/>
      <c r="E161" s="197"/>
      <c r="F161" s="21" t="s">
        <v>3</v>
      </c>
      <c r="G161" s="110">
        <f>(9+7+8+6)*2</f>
        <v>60</v>
      </c>
      <c r="H161" s="47"/>
      <c r="I161" s="58">
        <f>G161*H161</f>
        <v>0</v>
      </c>
    </row>
    <row r="162" spans="1:10" s="5" customFormat="1" ht="21.2" customHeight="1">
      <c r="A162" s="39" t="s">
        <v>44</v>
      </c>
      <c r="B162" s="96" t="s">
        <v>7</v>
      </c>
      <c r="C162" s="198" t="s">
        <v>39</v>
      </c>
      <c r="D162" s="198"/>
      <c r="E162" s="198"/>
      <c r="F162" s="96" t="s">
        <v>35</v>
      </c>
      <c r="G162" s="112" t="s">
        <v>35</v>
      </c>
      <c r="H162" s="45" t="s">
        <v>35</v>
      </c>
      <c r="I162" s="57" t="s">
        <v>35</v>
      </c>
      <c r="J162" s="14">
        <f>SUM(I148:I159)</f>
        <v>0</v>
      </c>
    </row>
    <row r="163" spans="1:10" s="5" customFormat="1" ht="55.5" customHeight="1">
      <c r="A163" s="41">
        <v>71</v>
      </c>
      <c r="B163" s="73" t="s">
        <v>16</v>
      </c>
      <c r="C163" s="213" t="s">
        <v>276</v>
      </c>
      <c r="D163" s="213"/>
      <c r="E163" s="213"/>
      <c r="F163" s="18" t="s">
        <v>3</v>
      </c>
      <c r="G163" s="113">
        <v>487</v>
      </c>
      <c r="H163" s="47"/>
      <c r="I163" s="58">
        <f>G163*H163</f>
        <v>0</v>
      </c>
    </row>
    <row r="164" spans="1:10" s="5" customFormat="1" ht="54" customHeight="1">
      <c r="A164" s="7">
        <f>A163+1</f>
        <v>72</v>
      </c>
      <c r="B164" s="8" t="s">
        <v>16</v>
      </c>
      <c r="C164" s="213" t="s">
        <v>307</v>
      </c>
      <c r="D164" s="213"/>
      <c r="E164" s="213"/>
      <c r="F164" s="18" t="s">
        <v>3</v>
      </c>
      <c r="G164" s="113">
        <v>223</v>
      </c>
      <c r="H164" s="47"/>
      <c r="I164" s="58">
        <f>G164*H164</f>
        <v>0</v>
      </c>
    </row>
    <row r="165" spans="1:10" s="5" customFormat="1" ht="29.25" customHeight="1">
      <c r="A165" s="36" t="s">
        <v>264</v>
      </c>
      <c r="B165" s="96" t="s">
        <v>7</v>
      </c>
      <c r="C165" s="198" t="s">
        <v>38</v>
      </c>
      <c r="D165" s="198"/>
      <c r="E165" s="198"/>
      <c r="F165" s="96" t="s">
        <v>35</v>
      </c>
      <c r="G165" s="112" t="s">
        <v>35</v>
      </c>
      <c r="H165" s="45" t="s">
        <v>35</v>
      </c>
      <c r="I165" s="57" t="s">
        <v>35</v>
      </c>
    </row>
    <row r="166" spans="1:10" s="2" customFormat="1" ht="30.2" customHeight="1">
      <c r="A166" s="7">
        <v>73</v>
      </c>
      <c r="B166" s="8" t="s">
        <v>16</v>
      </c>
      <c r="C166" s="197" t="s">
        <v>125</v>
      </c>
      <c r="D166" s="197"/>
      <c r="E166" s="197"/>
      <c r="F166" s="16" t="s">
        <v>3</v>
      </c>
      <c r="G166" s="110">
        <v>125</v>
      </c>
      <c r="H166" s="47"/>
      <c r="I166" s="58">
        <f>G166*H166</f>
        <v>0</v>
      </c>
    </row>
    <row r="167" spans="1:10" s="2" customFormat="1" ht="30.2" customHeight="1">
      <c r="A167" s="41">
        <f>A166+1</f>
        <v>74</v>
      </c>
      <c r="B167" s="8" t="s">
        <v>16</v>
      </c>
      <c r="C167" s="197" t="s">
        <v>305</v>
      </c>
      <c r="D167" s="197"/>
      <c r="E167" s="197"/>
      <c r="F167" s="16" t="s">
        <v>3</v>
      </c>
      <c r="G167" s="110">
        <v>68</v>
      </c>
      <c r="H167" s="47"/>
      <c r="I167" s="58">
        <f>G167*H167</f>
        <v>0</v>
      </c>
    </row>
    <row r="168" spans="1:10" s="2" customFormat="1" ht="30.2" customHeight="1">
      <c r="A168" s="41">
        <f>A167+1</f>
        <v>75</v>
      </c>
      <c r="B168" s="8" t="s">
        <v>16</v>
      </c>
      <c r="C168" s="197" t="s">
        <v>213</v>
      </c>
      <c r="D168" s="197"/>
      <c r="E168" s="197"/>
      <c r="F168" s="16" t="s">
        <v>3</v>
      </c>
      <c r="G168" s="110">
        <v>166</v>
      </c>
      <c r="H168" s="47"/>
      <c r="I168" s="58">
        <f>G168*H168</f>
        <v>0</v>
      </c>
    </row>
    <row r="169" spans="1:10" s="2" customFormat="1" ht="30.75" customHeight="1">
      <c r="A169" s="41">
        <f>A168+1</f>
        <v>76</v>
      </c>
      <c r="B169" s="8" t="s">
        <v>16</v>
      </c>
      <c r="C169" s="197" t="s">
        <v>129</v>
      </c>
      <c r="D169" s="197"/>
      <c r="E169" s="197"/>
      <c r="F169" s="16" t="s">
        <v>3</v>
      </c>
      <c r="G169" s="110">
        <f>SUM(D170:D172)</f>
        <v>3516</v>
      </c>
      <c r="H169" s="47"/>
      <c r="I169" s="58">
        <f>G169*H169</f>
        <v>0</v>
      </c>
      <c r="J169" s="14">
        <f>SUM(I163:I169)</f>
        <v>0</v>
      </c>
    </row>
    <row r="170" spans="1:10" s="2" customFormat="1" ht="24.95" customHeight="1">
      <c r="A170" s="40" t="s">
        <v>35</v>
      </c>
      <c r="B170" s="16" t="s">
        <v>35</v>
      </c>
      <c r="C170" s="9" t="s">
        <v>127</v>
      </c>
      <c r="D170" s="11">
        <v>1550</v>
      </c>
      <c r="E170" s="10" t="s">
        <v>3</v>
      </c>
      <c r="F170" s="16" t="s">
        <v>35</v>
      </c>
      <c r="G170" s="116" t="s">
        <v>35</v>
      </c>
      <c r="H170" s="46" t="s">
        <v>35</v>
      </c>
      <c r="I170" s="55" t="s">
        <v>35</v>
      </c>
      <c r="J170" s="14"/>
    </row>
    <row r="171" spans="1:10" s="2" customFormat="1" ht="33.75" customHeight="1">
      <c r="A171" s="40" t="s">
        <v>35</v>
      </c>
      <c r="B171" s="16" t="s">
        <v>35</v>
      </c>
      <c r="C171" s="9" t="s">
        <v>128</v>
      </c>
      <c r="D171" s="11">
        <f>570+181+185</f>
        <v>936</v>
      </c>
      <c r="E171" s="10" t="s">
        <v>3</v>
      </c>
      <c r="F171" s="16" t="s">
        <v>35</v>
      </c>
      <c r="G171" s="116" t="s">
        <v>35</v>
      </c>
      <c r="H171" s="46" t="s">
        <v>35</v>
      </c>
      <c r="I171" s="55" t="s">
        <v>35</v>
      </c>
      <c r="J171" s="14"/>
    </row>
    <row r="172" spans="1:10" s="2" customFormat="1" ht="24.95" customHeight="1">
      <c r="A172" s="40" t="s">
        <v>35</v>
      </c>
      <c r="B172" s="16" t="s">
        <v>35</v>
      </c>
      <c r="C172" s="9" t="s">
        <v>154</v>
      </c>
      <c r="D172" s="11">
        <v>1030</v>
      </c>
      <c r="E172" s="10" t="s">
        <v>3</v>
      </c>
      <c r="F172" s="16" t="s">
        <v>35</v>
      </c>
      <c r="G172" s="116" t="s">
        <v>35</v>
      </c>
      <c r="H172" s="46" t="s">
        <v>35</v>
      </c>
      <c r="I172" s="55" t="s">
        <v>35</v>
      </c>
      <c r="J172" s="14"/>
    </row>
    <row r="173" spans="1:10" s="2" customFormat="1" ht="33.75" customHeight="1">
      <c r="A173" s="7">
        <f>A169+1</f>
        <v>77</v>
      </c>
      <c r="B173" s="8" t="s">
        <v>16</v>
      </c>
      <c r="C173" s="197" t="s">
        <v>224</v>
      </c>
      <c r="D173" s="197"/>
      <c r="E173" s="197"/>
      <c r="F173" s="16" t="s">
        <v>3</v>
      </c>
      <c r="G173" s="116">
        <f>102+131+132</f>
        <v>365</v>
      </c>
      <c r="H173" s="46"/>
      <c r="I173" s="55">
        <f>G173*H173</f>
        <v>0</v>
      </c>
      <c r="J173" s="14"/>
    </row>
    <row r="174" spans="1:10" s="2" customFormat="1" ht="30.75" customHeight="1">
      <c r="A174" s="36" t="s">
        <v>265</v>
      </c>
      <c r="B174" s="96" t="s">
        <v>35</v>
      </c>
      <c r="C174" s="198" t="s">
        <v>165</v>
      </c>
      <c r="D174" s="198"/>
      <c r="E174" s="198"/>
      <c r="F174" s="96" t="s">
        <v>35</v>
      </c>
      <c r="G174" s="112" t="s">
        <v>35</v>
      </c>
      <c r="H174" s="45" t="s">
        <v>35</v>
      </c>
      <c r="I174" s="57" t="s">
        <v>35</v>
      </c>
      <c r="J174" s="14"/>
    </row>
    <row r="175" spans="1:10" s="2" customFormat="1" ht="30.75" customHeight="1">
      <c r="A175" s="7">
        <v>78</v>
      </c>
      <c r="B175" s="34" t="s">
        <v>57</v>
      </c>
      <c r="C175" s="197" t="s">
        <v>122</v>
      </c>
      <c r="D175" s="197"/>
      <c r="E175" s="197"/>
      <c r="F175" s="19" t="s">
        <v>51</v>
      </c>
      <c r="G175" s="113">
        <v>6</v>
      </c>
      <c r="H175" s="50"/>
      <c r="I175" s="58">
        <f>G175*H175</f>
        <v>0</v>
      </c>
      <c r="J175" s="14"/>
    </row>
    <row r="176" spans="1:10" s="2" customFormat="1" ht="30.75" customHeight="1">
      <c r="A176" s="7">
        <f>A175+1</f>
        <v>79</v>
      </c>
      <c r="B176" s="34" t="s">
        <v>57</v>
      </c>
      <c r="C176" s="197" t="s">
        <v>123</v>
      </c>
      <c r="D176" s="197"/>
      <c r="E176" s="197"/>
      <c r="F176" s="19" t="s">
        <v>51</v>
      </c>
      <c r="G176" s="113">
        <v>6</v>
      </c>
      <c r="H176" s="50"/>
      <c r="I176" s="58">
        <f>G176*H176</f>
        <v>0</v>
      </c>
      <c r="J176" s="14"/>
    </row>
    <row r="177" spans="1:10" s="2" customFormat="1" ht="30.75" customHeight="1">
      <c r="A177" s="7">
        <f>A176+1</f>
        <v>80</v>
      </c>
      <c r="B177" s="34" t="s">
        <v>57</v>
      </c>
      <c r="C177" s="197" t="s">
        <v>124</v>
      </c>
      <c r="D177" s="197"/>
      <c r="E177" s="197"/>
      <c r="F177" s="19" t="s">
        <v>51</v>
      </c>
      <c r="G177" s="113">
        <v>6</v>
      </c>
      <c r="H177" s="50"/>
      <c r="I177" s="58">
        <f>G177*H177</f>
        <v>0</v>
      </c>
      <c r="J177" s="14"/>
    </row>
    <row r="178" spans="1:10" s="2" customFormat="1" ht="30.75" customHeight="1">
      <c r="A178" s="36" t="s">
        <v>266</v>
      </c>
      <c r="B178" s="96" t="s">
        <v>7</v>
      </c>
      <c r="C178" s="198" t="s">
        <v>167</v>
      </c>
      <c r="D178" s="198"/>
      <c r="E178" s="198"/>
      <c r="F178" s="96" t="s">
        <v>35</v>
      </c>
      <c r="G178" s="112" t="s">
        <v>35</v>
      </c>
      <c r="H178" s="45" t="s">
        <v>35</v>
      </c>
      <c r="I178" s="57" t="s">
        <v>35</v>
      </c>
      <c r="J178" s="14"/>
    </row>
    <row r="179" spans="1:10" s="2" customFormat="1" ht="30.75" customHeight="1">
      <c r="A179" s="41">
        <v>81</v>
      </c>
      <c r="B179" s="35" t="s">
        <v>26</v>
      </c>
      <c r="C179" s="197" t="s">
        <v>168</v>
      </c>
      <c r="D179" s="197"/>
      <c r="E179" s="197"/>
      <c r="F179" s="33" t="s">
        <v>3</v>
      </c>
      <c r="G179" s="115">
        <v>193</v>
      </c>
      <c r="H179" s="65"/>
      <c r="I179" s="61">
        <f>G179*H179</f>
        <v>0</v>
      </c>
      <c r="J179" s="14"/>
    </row>
    <row r="180" spans="1:10" s="2" customFormat="1" ht="30.75" customHeight="1">
      <c r="A180" s="41">
        <f>A179+1</f>
        <v>82</v>
      </c>
      <c r="B180" s="35" t="s">
        <v>26</v>
      </c>
      <c r="C180" s="197" t="s">
        <v>182</v>
      </c>
      <c r="D180" s="197"/>
      <c r="E180" s="197"/>
      <c r="F180" s="33" t="s">
        <v>3</v>
      </c>
      <c r="G180" s="115">
        <v>277</v>
      </c>
      <c r="H180" s="65"/>
      <c r="I180" s="61">
        <f t="shared" ref="I180:I193" si="3">G180*H180</f>
        <v>0</v>
      </c>
      <c r="J180" s="14"/>
    </row>
    <row r="181" spans="1:10" s="2" customFormat="1" ht="30.75" customHeight="1">
      <c r="A181" s="41">
        <f t="shared" ref="A181:A193" si="4">A180+1</f>
        <v>83</v>
      </c>
      <c r="B181" s="35" t="s">
        <v>16</v>
      </c>
      <c r="C181" s="197" t="s">
        <v>191</v>
      </c>
      <c r="D181" s="197"/>
      <c r="E181" s="197"/>
      <c r="F181" s="33" t="s">
        <v>3</v>
      </c>
      <c r="G181" s="115">
        <v>436</v>
      </c>
      <c r="H181" s="65"/>
      <c r="I181" s="61">
        <f t="shared" si="3"/>
        <v>0</v>
      </c>
      <c r="J181" s="14"/>
    </row>
    <row r="182" spans="1:10" s="2" customFormat="1" ht="30.75" customHeight="1">
      <c r="A182" s="41">
        <f t="shared" si="4"/>
        <v>84</v>
      </c>
      <c r="B182" s="35" t="s">
        <v>16</v>
      </c>
      <c r="C182" s="197" t="s">
        <v>192</v>
      </c>
      <c r="D182" s="197"/>
      <c r="E182" s="197"/>
      <c r="F182" s="33" t="s">
        <v>3</v>
      </c>
      <c r="G182" s="115">
        <v>54</v>
      </c>
      <c r="H182" s="65"/>
      <c r="I182" s="61">
        <f t="shared" si="3"/>
        <v>0</v>
      </c>
      <c r="J182" s="14"/>
    </row>
    <row r="183" spans="1:10" s="2" customFormat="1" ht="41.25" customHeight="1">
      <c r="A183" s="41">
        <f t="shared" si="4"/>
        <v>85</v>
      </c>
      <c r="B183" s="35" t="s">
        <v>26</v>
      </c>
      <c r="C183" s="197" t="s">
        <v>226</v>
      </c>
      <c r="D183" s="197"/>
      <c r="E183" s="197"/>
      <c r="F183" s="33" t="s">
        <v>3</v>
      </c>
      <c r="G183" s="115">
        <v>2.0499999999999998</v>
      </c>
      <c r="H183" s="65"/>
      <c r="I183" s="61">
        <f t="shared" si="3"/>
        <v>0</v>
      </c>
      <c r="J183" s="14"/>
    </row>
    <row r="184" spans="1:10" s="2" customFormat="1" ht="54" customHeight="1">
      <c r="A184" s="41">
        <f t="shared" si="4"/>
        <v>86</v>
      </c>
      <c r="B184" s="35" t="s">
        <v>26</v>
      </c>
      <c r="C184" s="197" t="s">
        <v>190</v>
      </c>
      <c r="D184" s="197"/>
      <c r="E184" s="197"/>
      <c r="F184" s="33" t="s">
        <v>3</v>
      </c>
      <c r="G184" s="115">
        <v>55</v>
      </c>
      <c r="H184" s="65"/>
      <c r="I184" s="61">
        <f t="shared" si="3"/>
        <v>0</v>
      </c>
      <c r="J184" s="14"/>
    </row>
    <row r="185" spans="1:10" s="2" customFormat="1" ht="39.75" customHeight="1">
      <c r="A185" s="41">
        <f t="shared" si="4"/>
        <v>87</v>
      </c>
      <c r="B185" s="35" t="s">
        <v>225</v>
      </c>
      <c r="C185" s="197" t="s">
        <v>189</v>
      </c>
      <c r="D185" s="197"/>
      <c r="E185" s="197"/>
      <c r="F185" s="33" t="s">
        <v>3</v>
      </c>
      <c r="G185" s="115">
        <v>55</v>
      </c>
      <c r="H185" s="65"/>
      <c r="I185" s="61">
        <f t="shared" si="3"/>
        <v>0</v>
      </c>
      <c r="J185" s="14"/>
    </row>
    <row r="186" spans="1:10" s="2" customFormat="1" ht="58.7" customHeight="1">
      <c r="A186" s="41">
        <f t="shared" si="4"/>
        <v>88</v>
      </c>
      <c r="B186" s="35" t="s">
        <v>26</v>
      </c>
      <c r="C186" s="197" t="s">
        <v>187</v>
      </c>
      <c r="D186" s="197"/>
      <c r="E186" s="197"/>
      <c r="F186" s="33" t="s">
        <v>2</v>
      </c>
      <c r="G186" s="115">
        <v>140</v>
      </c>
      <c r="H186" s="65"/>
      <c r="I186" s="61">
        <f t="shared" si="3"/>
        <v>0</v>
      </c>
      <c r="J186" s="14"/>
    </row>
    <row r="187" spans="1:10" s="2" customFormat="1" ht="51" customHeight="1">
      <c r="A187" s="41">
        <f t="shared" si="4"/>
        <v>89</v>
      </c>
      <c r="B187" s="35" t="s">
        <v>227</v>
      </c>
      <c r="C187" s="213" t="s">
        <v>169</v>
      </c>
      <c r="D187" s="213"/>
      <c r="E187" s="213"/>
      <c r="F187" s="33" t="s">
        <v>3</v>
      </c>
      <c r="G187" s="115">
        <f>356-55</f>
        <v>301</v>
      </c>
      <c r="H187" s="65"/>
      <c r="I187" s="61">
        <f t="shared" si="3"/>
        <v>0</v>
      </c>
      <c r="J187" s="14"/>
    </row>
    <row r="188" spans="1:10" s="2" customFormat="1" ht="33" customHeight="1">
      <c r="A188" s="41">
        <f t="shared" si="4"/>
        <v>90</v>
      </c>
      <c r="B188" s="35" t="s">
        <v>228</v>
      </c>
      <c r="C188" s="213" t="s">
        <v>188</v>
      </c>
      <c r="D188" s="213"/>
      <c r="E188" s="213"/>
      <c r="F188" s="33" t="s">
        <v>2</v>
      </c>
      <c r="G188" s="115">
        <f>150</f>
        <v>150</v>
      </c>
      <c r="H188" s="65"/>
      <c r="I188" s="61">
        <f t="shared" si="3"/>
        <v>0</v>
      </c>
      <c r="J188" s="14"/>
    </row>
    <row r="189" spans="1:10" s="2" customFormat="1" ht="51" customHeight="1">
      <c r="A189" s="41">
        <f t="shared" si="4"/>
        <v>91</v>
      </c>
      <c r="B189" s="35" t="s">
        <v>15</v>
      </c>
      <c r="C189" s="213" t="s">
        <v>229</v>
      </c>
      <c r="D189" s="213"/>
      <c r="E189" s="213"/>
      <c r="F189" s="33" t="s">
        <v>3</v>
      </c>
      <c r="G189" s="115">
        <f>356-55</f>
        <v>301</v>
      </c>
      <c r="H189" s="65"/>
      <c r="I189" s="61">
        <f t="shared" si="3"/>
        <v>0</v>
      </c>
      <c r="J189" s="14"/>
    </row>
    <row r="190" spans="1:10" s="2" customFormat="1" ht="54.75" customHeight="1">
      <c r="A190" s="41">
        <f t="shared" si="4"/>
        <v>92</v>
      </c>
      <c r="B190" s="35" t="s">
        <v>15</v>
      </c>
      <c r="C190" s="213" t="s">
        <v>170</v>
      </c>
      <c r="D190" s="213"/>
      <c r="E190" s="213"/>
      <c r="F190" s="33" t="s">
        <v>3</v>
      </c>
      <c r="G190" s="115">
        <f>356-55</f>
        <v>301</v>
      </c>
      <c r="H190" s="65"/>
      <c r="I190" s="61">
        <f t="shared" si="3"/>
        <v>0</v>
      </c>
      <c r="J190" s="14"/>
    </row>
    <row r="191" spans="1:10" s="2" customFormat="1" ht="30.75" customHeight="1">
      <c r="A191" s="41">
        <f t="shared" si="4"/>
        <v>93</v>
      </c>
      <c r="B191" s="35" t="s">
        <v>14</v>
      </c>
      <c r="C191" s="197" t="s">
        <v>174</v>
      </c>
      <c r="D191" s="197"/>
      <c r="E191" s="197"/>
      <c r="F191" s="33" t="s">
        <v>3</v>
      </c>
      <c r="G191" s="115">
        <v>301</v>
      </c>
      <c r="H191" s="65"/>
      <c r="I191" s="61">
        <f t="shared" si="3"/>
        <v>0</v>
      </c>
      <c r="J191" s="14"/>
    </row>
    <row r="192" spans="1:10" s="2" customFormat="1" ht="28.5" customHeight="1">
      <c r="A192" s="41">
        <f t="shared" si="4"/>
        <v>94</v>
      </c>
      <c r="B192" s="35" t="s">
        <v>14</v>
      </c>
      <c r="C192" s="197" t="s">
        <v>175</v>
      </c>
      <c r="D192" s="197"/>
      <c r="E192" s="197"/>
      <c r="F192" s="33" t="s">
        <v>3</v>
      </c>
      <c r="G192" s="115">
        <f>G179+G180+G181+G182+G183</f>
        <v>962.05</v>
      </c>
      <c r="H192" s="65"/>
      <c r="I192" s="61">
        <f t="shared" si="3"/>
        <v>0</v>
      </c>
      <c r="J192" s="14"/>
    </row>
    <row r="193" spans="1:10" s="2" customFormat="1" ht="53.45" customHeight="1">
      <c r="A193" s="41">
        <f t="shared" si="4"/>
        <v>95</v>
      </c>
      <c r="B193" s="35" t="s">
        <v>13</v>
      </c>
      <c r="C193" s="197" t="s">
        <v>171</v>
      </c>
      <c r="D193" s="197"/>
      <c r="E193" s="197"/>
      <c r="F193" s="33" t="s">
        <v>3</v>
      </c>
      <c r="G193" s="115">
        <f>D194+D195+D196</f>
        <v>913.05</v>
      </c>
      <c r="H193" s="65"/>
      <c r="I193" s="61">
        <f t="shared" si="3"/>
        <v>0</v>
      </c>
      <c r="J193" s="14"/>
    </row>
    <row r="194" spans="1:10" s="2" customFormat="1" ht="30.2" customHeight="1">
      <c r="A194" s="51" t="s">
        <v>35</v>
      </c>
      <c r="B194" s="33" t="s">
        <v>35</v>
      </c>
      <c r="C194" s="9" t="s">
        <v>194</v>
      </c>
      <c r="D194" s="11">
        <v>356</v>
      </c>
      <c r="E194" s="9" t="s">
        <v>3</v>
      </c>
      <c r="F194" s="33" t="s">
        <v>35</v>
      </c>
      <c r="G194" s="115" t="s">
        <v>35</v>
      </c>
      <c r="H194" s="65" t="s">
        <v>35</v>
      </c>
      <c r="I194" s="61" t="s">
        <v>35</v>
      </c>
      <c r="J194" s="14"/>
    </row>
    <row r="195" spans="1:10" s="2" customFormat="1" ht="30.75" customHeight="1">
      <c r="A195" s="51" t="s">
        <v>35</v>
      </c>
      <c r="B195" s="33" t="s">
        <v>35</v>
      </c>
      <c r="C195" s="9" t="s">
        <v>193</v>
      </c>
      <c r="D195" s="11">
        <f>(0.2*180+0.35*140)</f>
        <v>85</v>
      </c>
      <c r="E195" s="9" t="s">
        <v>3</v>
      </c>
      <c r="F195" s="33" t="s">
        <v>35</v>
      </c>
      <c r="G195" s="115" t="s">
        <v>35</v>
      </c>
      <c r="H195" s="65" t="s">
        <v>35</v>
      </c>
      <c r="I195" s="61" t="s">
        <v>35</v>
      </c>
      <c r="J195" s="14"/>
    </row>
    <row r="196" spans="1:10" s="2" customFormat="1" ht="30.75" customHeight="1">
      <c r="A196" s="51" t="s">
        <v>35</v>
      </c>
      <c r="B196" s="33" t="s">
        <v>35</v>
      </c>
      <c r="C196" s="9" t="s">
        <v>173</v>
      </c>
      <c r="D196" s="11">
        <v>472.05</v>
      </c>
      <c r="E196" s="9" t="s">
        <v>3</v>
      </c>
      <c r="F196" s="33" t="s">
        <v>35</v>
      </c>
      <c r="G196" s="115" t="s">
        <v>35</v>
      </c>
      <c r="H196" s="65" t="s">
        <v>35</v>
      </c>
      <c r="I196" s="61" t="s">
        <v>35</v>
      </c>
      <c r="J196" s="14"/>
    </row>
    <row r="197" spans="1:10" s="2" customFormat="1" ht="30.75" customHeight="1">
      <c r="A197" s="41">
        <f>A193+1</f>
        <v>96</v>
      </c>
      <c r="B197" s="35" t="s">
        <v>12</v>
      </c>
      <c r="C197" s="197" t="s">
        <v>172</v>
      </c>
      <c r="D197" s="197"/>
      <c r="E197" s="197"/>
      <c r="F197" s="33" t="s">
        <v>3</v>
      </c>
      <c r="G197" s="115">
        <f>G193+G181+G182+33</f>
        <v>1436.05</v>
      </c>
      <c r="H197" s="65"/>
      <c r="I197" s="61">
        <f>G197*H197</f>
        <v>0</v>
      </c>
      <c r="J197" s="14"/>
    </row>
    <row r="198" spans="1:10" s="2" customFormat="1" ht="37.5" customHeight="1">
      <c r="A198" s="41">
        <f>A197+1</f>
        <v>97</v>
      </c>
      <c r="B198" s="8" t="s">
        <v>26</v>
      </c>
      <c r="C198" s="197" t="s">
        <v>134</v>
      </c>
      <c r="D198" s="197"/>
      <c r="E198" s="197"/>
      <c r="F198" s="16" t="s">
        <v>2</v>
      </c>
      <c r="G198" s="110">
        <v>180</v>
      </c>
      <c r="H198" s="65"/>
      <c r="I198" s="61">
        <f t="shared" ref="I198:I213" si="5">G198*H198</f>
        <v>0</v>
      </c>
      <c r="J198" s="14"/>
    </row>
    <row r="199" spans="1:10" s="2" customFormat="1" ht="30.75" customHeight="1">
      <c r="A199" s="41">
        <f t="shared" ref="A199:A213" si="6">A198+1</f>
        <v>98</v>
      </c>
      <c r="B199" s="8" t="s">
        <v>26</v>
      </c>
      <c r="C199" s="197" t="s">
        <v>176</v>
      </c>
      <c r="D199" s="197"/>
      <c r="E199" s="197"/>
      <c r="F199" s="16" t="s">
        <v>2</v>
      </c>
      <c r="G199" s="110">
        <v>192</v>
      </c>
      <c r="H199" s="65"/>
      <c r="I199" s="61">
        <f t="shared" si="5"/>
        <v>0</v>
      </c>
      <c r="J199" s="14"/>
    </row>
    <row r="200" spans="1:10" s="2" customFormat="1" ht="30.75" customHeight="1">
      <c r="A200" s="41">
        <f t="shared" si="6"/>
        <v>99</v>
      </c>
      <c r="B200" s="8" t="s">
        <v>27</v>
      </c>
      <c r="C200" s="197" t="s">
        <v>178</v>
      </c>
      <c r="D200" s="197"/>
      <c r="E200" s="197"/>
      <c r="F200" s="16" t="s">
        <v>2</v>
      </c>
      <c r="G200" s="110">
        <v>91</v>
      </c>
      <c r="H200" s="65"/>
      <c r="I200" s="61">
        <f t="shared" si="5"/>
        <v>0</v>
      </c>
      <c r="J200" s="14"/>
    </row>
    <row r="201" spans="1:10" s="2" customFormat="1" ht="42.75" customHeight="1">
      <c r="A201" s="41">
        <f t="shared" si="6"/>
        <v>100</v>
      </c>
      <c r="B201" s="8" t="s">
        <v>231</v>
      </c>
      <c r="C201" s="197" t="s">
        <v>195</v>
      </c>
      <c r="D201" s="197"/>
      <c r="E201" s="197"/>
      <c r="F201" s="16" t="s">
        <v>3</v>
      </c>
      <c r="G201" s="110">
        <f>(0.08+0.1+0.05*2)*192+(0.14+0.15+0.05*2)*91</f>
        <v>89.25</v>
      </c>
      <c r="H201" s="65"/>
      <c r="I201" s="61">
        <f t="shared" si="5"/>
        <v>0</v>
      </c>
      <c r="J201" s="14"/>
    </row>
    <row r="202" spans="1:10" s="2" customFormat="1" ht="64.5" customHeight="1">
      <c r="A202" s="41">
        <f t="shared" si="6"/>
        <v>101</v>
      </c>
      <c r="B202" s="8" t="s">
        <v>26</v>
      </c>
      <c r="C202" s="197" t="s">
        <v>232</v>
      </c>
      <c r="D202" s="197"/>
      <c r="E202" s="197"/>
      <c r="F202" s="33" t="s">
        <v>51</v>
      </c>
      <c r="G202" s="115">
        <v>2</v>
      </c>
      <c r="H202" s="65"/>
      <c r="I202" s="61">
        <f t="shared" si="5"/>
        <v>0</v>
      </c>
      <c r="J202" s="14"/>
    </row>
    <row r="203" spans="1:10" s="2" customFormat="1" ht="30.75" customHeight="1">
      <c r="A203" s="41">
        <f t="shared" si="6"/>
        <v>102</v>
      </c>
      <c r="B203" s="35" t="s">
        <v>225</v>
      </c>
      <c r="C203" s="197" t="s">
        <v>177</v>
      </c>
      <c r="D203" s="197"/>
      <c r="E203" s="197"/>
      <c r="F203" s="16" t="s">
        <v>3</v>
      </c>
      <c r="G203" s="115">
        <f>3.2*6*2+37</f>
        <v>75.400000000000006</v>
      </c>
      <c r="H203" s="65"/>
      <c r="I203" s="61">
        <f t="shared" si="5"/>
        <v>0</v>
      </c>
      <c r="J203" s="14"/>
    </row>
    <row r="204" spans="1:10" s="2" customFormat="1" ht="30.75" customHeight="1">
      <c r="A204" s="41">
        <f t="shared" si="6"/>
        <v>103</v>
      </c>
      <c r="B204" s="35" t="s">
        <v>230</v>
      </c>
      <c r="C204" s="197" t="s">
        <v>179</v>
      </c>
      <c r="D204" s="197"/>
      <c r="E204" s="197"/>
      <c r="F204" s="33" t="s">
        <v>3</v>
      </c>
      <c r="G204" s="115">
        <v>2</v>
      </c>
      <c r="H204" s="65"/>
      <c r="I204" s="61">
        <f t="shared" si="5"/>
        <v>0</v>
      </c>
      <c r="J204" s="14"/>
    </row>
    <row r="205" spans="1:10" s="2" customFormat="1" ht="49.7" customHeight="1">
      <c r="A205" s="41">
        <f t="shared" si="6"/>
        <v>104</v>
      </c>
      <c r="B205" s="35" t="s">
        <v>26</v>
      </c>
      <c r="C205" s="197" t="s">
        <v>180</v>
      </c>
      <c r="D205" s="197"/>
      <c r="E205" s="197"/>
      <c r="F205" s="33" t="s">
        <v>3</v>
      </c>
      <c r="G205" s="115">
        <v>3.8</v>
      </c>
      <c r="H205" s="65"/>
      <c r="I205" s="61">
        <f t="shared" si="5"/>
        <v>0</v>
      </c>
      <c r="J205" s="14"/>
    </row>
    <row r="206" spans="1:10" s="2" customFormat="1" ht="48.2" customHeight="1">
      <c r="A206" s="41">
        <f t="shared" si="6"/>
        <v>105</v>
      </c>
      <c r="B206" s="35" t="s">
        <v>57</v>
      </c>
      <c r="C206" s="197" t="s">
        <v>255</v>
      </c>
      <c r="D206" s="197"/>
      <c r="E206" s="197"/>
      <c r="F206" s="33" t="s">
        <v>3</v>
      </c>
      <c r="G206" s="115">
        <v>4</v>
      </c>
      <c r="H206" s="65"/>
      <c r="I206" s="61">
        <f t="shared" si="5"/>
        <v>0</v>
      </c>
      <c r="J206" s="14"/>
    </row>
    <row r="207" spans="1:10" s="2" customFormat="1" ht="30.75" customHeight="1">
      <c r="A207" s="41">
        <f t="shared" si="6"/>
        <v>106</v>
      </c>
      <c r="B207" s="35" t="s">
        <v>26</v>
      </c>
      <c r="C207" s="197" t="s">
        <v>181</v>
      </c>
      <c r="D207" s="197"/>
      <c r="E207" s="197"/>
      <c r="F207" s="33" t="s">
        <v>3</v>
      </c>
      <c r="G207" s="115">
        <v>2.4</v>
      </c>
      <c r="H207" s="65"/>
      <c r="I207" s="61">
        <f t="shared" si="5"/>
        <v>0</v>
      </c>
      <c r="J207" s="14"/>
    </row>
    <row r="208" spans="1:10" s="2" customFormat="1" ht="30.75" customHeight="1">
      <c r="A208" s="41">
        <f t="shared" si="6"/>
        <v>107</v>
      </c>
      <c r="B208" s="35" t="s">
        <v>12</v>
      </c>
      <c r="C208" s="197" t="s">
        <v>256</v>
      </c>
      <c r="D208" s="197"/>
      <c r="E208" s="197"/>
      <c r="F208" s="16" t="s">
        <v>3</v>
      </c>
      <c r="G208" s="115">
        <v>197</v>
      </c>
      <c r="H208" s="65"/>
      <c r="I208" s="61">
        <f t="shared" si="5"/>
        <v>0</v>
      </c>
      <c r="J208" s="14"/>
    </row>
    <row r="209" spans="1:10" s="2" customFormat="1" ht="30.75" customHeight="1">
      <c r="A209" s="41">
        <f t="shared" si="6"/>
        <v>108</v>
      </c>
      <c r="B209" s="35" t="s">
        <v>57</v>
      </c>
      <c r="C209" s="197" t="s">
        <v>183</v>
      </c>
      <c r="D209" s="197"/>
      <c r="E209" s="197"/>
      <c r="F209" s="16" t="s">
        <v>100</v>
      </c>
      <c r="G209" s="115">
        <v>2</v>
      </c>
      <c r="H209" s="65"/>
      <c r="I209" s="61">
        <f t="shared" si="5"/>
        <v>0</v>
      </c>
      <c r="J209" s="14"/>
    </row>
    <row r="210" spans="1:10" s="2" customFormat="1" ht="30.75" customHeight="1">
      <c r="A210" s="41">
        <f t="shared" si="6"/>
        <v>109</v>
      </c>
      <c r="B210" s="35" t="s">
        <v>57</v>
      </c>
      <c r="C210" s="197" t="s">
        <v>184</v>
      </c>
      <c r="D210" s="197"/>
      <c r="E210" s="197"/>
      <c r="F210" s="16" t="s">
        <v>100</v>
      </c>
      <c r="G210" s="115">
        <v>4</v>
      </c>
      <c r="H210" s="65"/>
      <c r="I210" s="61">
        <f t="shared" si="5"/>
        <v>0</v>
      </c>
      <c r="J210" s="14"/>
    </row>
    <row r="211" spans="1:10" s="2" customFormat="1" ht="30.75" customHeight="1">
      <c r="A211" s="41">
        <f t="shared" si="6"/>
        <v>110</v>
      </c>
      <c r="B211" s="35" t="s">
        <v>57</v>
      </c>
      <c r="C211" s="197" t="s">
        <v>185</v>
      </c>
      <c r="D211" s="197"/>
      <c r="E211" s="197"/>
      <c r="F211" s="16" t="s">
        <v>100</v>
      </c>
      <c r="G211" s="115">
        <v>15</v>
      </c>
      <c r="H211" s="65"/>
      <c r="I211" s="61">
        <f t="shared" si="5"/>
        <v>0</v>
      </c>
      <c r="J211" s="14"/>
    </row>
    <row r="212" spans="1:10" s="2" customFormat="1" ht="39.75" customHeight="1">
      <c r="A212" s="41">
        <f t="shared" si="6"/>
        <v>111</v>
      </c>
      <c r="B212" s="35" t="s">
        <v>11</v>
      </c>
      <c r="C212" s="197" t="s">
        <v>186</v>
      </c>
      <c r="D212" s="197"/>
      <c r="E212" s="197"/>
      <c r="F212" s="33" t="s">
        <v>2</v>
      </c>
      <c r="G212" s="115">
        <v>56</v>
      </c>
      <c r="H212" s="65"/>
      <c r="I212" s="61">
        <f t="shared" si="5"/>
        <v>0</v>
      </c>
      <c r="J212" s="14"/>
    </row>
    <row r="213" spans="1:10" s="2" customFormat="1" ht="43.5" customHeight="1">
      <c r="A213" s="41">
        <f t="shared" si="6"/>
        <v>112</v>
      </c>
      <c r="B213" s="35" t="s">
        <v>230</v>
      </c>
      <c r="C213" s="197" t="s">
        <v>277</v>
      </c>
      <c r="D213" s="197"/>
      <c r="E213" s="197"/>
      <c r="F213" s="33" t="s">
        <v>196</v>
      </c>
      <c r="G213" s="115">
        <v>1</v>
      </c>
      <c r="H213" s="65"/>
      <c r="I213" s="61">
        <f t="shared" si="5"/>
        <v>0</v>
      </c>
      <c r="J213" s="14"/>
    </row>
    <row r="214" spans="1:10" s="2" customFormat="1" ht="30.75" customHeight="1">
      <c r="A214" s="51" t="s">
        <v>35</v>
      </c>
      <c r="B214" s="33" t="s">
        <v>35</v>
      </c>
      <c r="C214" s="9" t="s">
        <v>202</v>
      </c>
      <c r="D214" s="66">
        <v>64</v>
      </c>
      <c r="E214" s="66" t="s">
        <v>3</v>
      </c>
      <c r="F214" s="33" t="s">
        <v>35</v>
      </c>
      <c r="G214" s="115" t="s">
        <v>35</v>
      </c>
      <c r="H214" s="65" t="s">
        <v>35</v>
      </c>
      <c r="I214" s="61" t="s">
        <v>35</v>
      </c>
      <c r="J214" s="14"/>
    </row>
    <row r="215" spans="1:10" s="2" customFormat="1" ht="30.75" customHeight="1">
      <c r="A215" s="51" t="s">
        <v>35</v>
      </c>
      <c r="B215" s="33" t="s">
        <v>35</v>
      </c>
      <c r="C215" s="9" t="s">
        <v>203</v>
      </c>
      <c r="D215" s="66">
        <v>26</v>
      </c>
      <c r="E215" s="66" t="s">
        <v>3</v>
      </c>
      <c r="F215" s="33" t="s">
        <v>35</v>
      </c>
      <c r="G215" s="115" t="s">
        <v>35</v>
      </c>
      <c r="H215" s="65" t="s">
        <v>35</v>
      </c>
      <c r="I215" s="61" t="s">
        <v>35</v>
      </c>
      <c r="J215" s="14"/>
    </row>
    <row r="216" spans="1:10" s="2" customFormat="1" ht="30.75" customHeight="1">
      <c r="A216" s="51" t="s">
        <v>35</v>
      </c>
      <c r="B216" s="33" t="s">
        <v>35</v>
      </c>
      <c r="C216" s="9" t="s">
        <v>204</v>
      </c>
      <c r="D216" s="66">
        <v>49</v>
      </c>
      <c r="E216" s="66" t="s">
        <v>3</v>
      </c>
      <c r="F216" s="33" t="s">
        <v>35</v>
      </c>
      <c r="G216" s="115" t="s">
        <v>35</v>
      </c>
      <c r="H216" s="65" t="s">
        <v>35</v>
      </c>
      <c r="I216" s="61" t="s">
        <v>35</v>
      </c>
      <c r="J216" s="14"/>
    </row>
    <row r="217" spans="1:10" s="2" customFormat="1" ht="30.75" customHeight="1">
      <c r="A217" s="51" t="s">
        <v>35</v>
      </c>
      <c r="B217" s="33" t="s">
        <v>35</v>
      </c>
      <c r="C217" s="67" t="s">
        <v>205</v>
      </c>
      <c r="D217" s="66">
        <v>2.5</v>
      </c>
      <c r="E217" s="66" t="s">
        <v>2</v>
      </c>
      <c r="F217" s="33" t="s">
        <v>35</v>
      </c>
      <c r="G217" s="115" t="s">
        <v>35</v>
      </c>
      <c r="H217" s="65" t="s">
        <v>35</v>
      </c>
      <c r="I217" s="61" t="s">
        <v>35</v>
      </c>
      <c r="J217" s="14"/>
    </row>
    <row r="218" spans="1:10" s="2" customFormat="1" ht="40.700000000000003" customHeight="1">
      <c r="A218" s="51" t="s">
        <v>35</v>
      </c>
      <c r="B218" s="33" t="s">
        <v>35</v>
      </c>
      <c r="C218" s="9" t="s">
        <v>206</v>
      </c>
      <c r="D218" s="66">
        <v>1</v>
      </c>
      <c r="E218" s="66" t="s">
        <v>100</v>
      </c>
      <c r="F218" s="33" t="s">
        <v>35</v>
      </c>
      <c r="G218" s="115" t="s">
        <v>35</v>
      </c>
      <c r="H218" s="65" t="s">
        <v>35</v>
      </c>
      <c r="I218" s="61" t="s">
        <v>35</v>
      </c>
      <c r="J218" s="14"/>
    </row>
    <row r="219" spans="1:10" s="2" customFormat="1" ht="30.75" customHeight="1">
      <c r="A219" s="41">
        <f>A213+1</f>
        <v>113</v>
      </c>
      <c r="B219" s="35" t="s">
        <v>16</v>
      </c>
      <c r="C219" s="197" t="s">
        <v>197</v>
      </c>
      <c r="D219" s="197"/>
      <c r="E219" s="197"/>
      <c r="F219" s="33" t="s">
        <v>3</v>
      </c>
      <c r="G219" s="115">
        <v>33</v>
      </c>
      <c r="H219" s="65"/>
      <c r="I219" s="61">
        <f>G219*H219</f>
        <v>0</v>
      </c>
      <c r="J219" s="14"/>
    </row>
    <row r="220" spans="1:10" s="2" customFormat="1" ht="30.75" customHeight="1">
      <c r="A220" s="51" t="s">
        <v>35</v>
      </c>
      <c r="B220" s="33" t="s">
        <v>35</v>
      </c>
      <c r="C220" s="67" t="s">
        <v>199</v>
      </c>
      <c r="D220" s="66">
        <v>30</v>
      </c>
      <c r="E220" s="66" t="s">
        <v>3</v>
      </c>
      <c r="F220" s="33" t="s">
        <v>35</v>
      </c>
      <c r="G220" s="115" t="s">
        <v>35</v>
      </c>
      <c r="H220" s="65" t="s">
        <v>35</v>
      </c>
      <c r="I220" s="61" t="s">
        <v>35</v>
      </c>
      <c r="J220" s="14"/>
    </row>
    <row r="221" spans="1:10" s="2" customFormat="1" ht="30.75" customHeight="1">
      <c r="A221" s="51" t="s">
        <v>35</v>
      </c>
      <c r="B221" s="33" t="s">
        <v>35</v>
      </c>
      <c r="C221" s="67" t="s">
        <v>198</v>
      </c>
      <c r="D221" s="66">
        <f>3*1</f>
        <v>3</v>
      </c>
      <c r="E221" s="66" t="s">
        <v>3</v>
      </c>
      <c r="F221" s="33" t="s">
        <v>35</v>
      </c>
      <c r="G221" s="115" t="s">
        <v>35</v>
      </c>
      <c r="H221" s="65" t="s">
        <v>35</v>
      </c>
      <c r="I221" s="61" t="s">
        <v>35</v>
      </c>
      <c r="J221" s="14"/>
    </row>
    <row r="222" spans="1:10" s="2" customFormat="1" ht="51" customHeight="1">
      <c r="A222" s="41">
        <f>A219+1</f>
        <v>114</v>
      </c>
      <c r="B222" s="35" t="s">
        <v>26</v>
      </c>
      <c r="C222" s="197" t="s">
        <v>201</v>
      </c>
      <c r="D222" s="197"/>
      <c r="E222" s="197"/>
      <c r="F222" s="19" t="s">
        <v>3</v>
      </c>
      <c r="G222" s="113">
        <v>14</v>
      </c>
      <c r="H222" s="65"/>
      <c r="I222" s="56">
        <f>G222*H222</f>
        <v>0</v>
      </c>
      <c r="J222" s="14"/>
    </row>
    <row r="223" spans="1:10" s="2" customFormat="1" ht="39.75" customHeight="1">
      <c r="A223" s="41">
        <f>A222+1</f>
        <v>115</v>
      </c>
      <c r="B223" s="35" t="s">
        <v>14</v>
      </c>
      <c r="C223" s="197" t="s">
        <v>200</v>
      </c>
      <c r="D223" s="197"/>
      <c r="E223" s="197"/>
      <c r="F223" s="16" t="s">
        <v>3</v>
      </c>
      <c r="G223" s="110">
        <v>14</v>
      </c>
      <c r="H223" s="46"/>
      <c r="I223" s="55">
        <f>G223*H223</f>
        <v>0</v>
      </c>
      <c r="J223" s="14"/>
    </row>
    <row r="224" spans="1:10" s="2" customFormat="1" ht="45.75" customHeight="1">
      <c r="A224" s="41">
        <f>A223+1</f>
        <v>116</v>
      </c>
      <c r="B224" s="35" t="s">
        <v>230</v>
      </c>
      <c r="C224" s="197" t="s">
        <v>304</v>
      </c>
      <c r="D224" s="197"/>
      <c r="E224" s="197"/>
      <c r="F224" s="16" t="s">
        <v>283</v>
      </c>
      <c r="G224" s="110">
        <v>1</v>
      </c>
      <c r="H224" s="46"/>
      <c r="I224" s="55">
        <f>G224*H224</f>
        <v>0</v>
      </c>
      <c r="J224" s="14"/>
    </row>
    <row r="225" spans="1:10" s="2" customFormat="1" ht="30.75" customHeight="1">
      <c r="A225" s="36" t="s">
        <v>267</v>
      </c>
      <c r="B225" s="96" t="s">
        <v>7</v>
      </c>
      <c r="C225" s="198" t="s">
        <v>54</v>
      </c>
      <c r="D225" s="198"/>
      <c r="E225" s="198"/>
      <c r="F225" s="96" t="s">
        <v>35</v>
      </c>
      <c r="G225" s="112" t="s">
        <v>35</v>
      </c>
      <c r="H225" s="45" t="s">
        <v>35</v>
      </c>
      <c r="I225" s="57" t="s">
        <v>35</v>
      </c>
      <c r="J225" s="14"/>
    </row>
    <row r="226" spans="1:10" s="2" customFormat="1" ht="30.75" customHeight="1">
      <c r="A226" s="40">
        <v>117</v>
      </c>
      <c r="B226" s="16" t="s">
        <v>12</v>
      </c>
      <c r="C226" s="197" t="s">
        <v>248</v>
      </c>
      <c r="D226" s="197"/>
      <c r="E226" s="197"/>
      <c r="F226" s="16" t="s">
        <v>3</v>
      </c>
      <c r="G226" s="110">
        <f>4715+(2992*1.2)</f>
        <v>8305.4</v>
      </c>
      <c r="H226" s="46"/>
      <c r="I226" s="58">
        <f>G226*H226</f>
        <v>0</v>
      </c>
      <c r="J226" s="14"/>
    </row>
    <row r="227" spans="1:10" s="2" customFormat="1" ht="30.75" customHeight="1">
      <c r="A227" s="51" t="s">
        <v>35</v>
      </c>
      <c r="B227" s="33" t="s">
        <v>35</v>
      </c>
      <c r="C227" s="68" t="s">
        <v>249</v>
      </c>
      <c r="D227" s="66">
        <v>605</v>
      </c>
      <c r="E227" s="66" t="s">
        <v>1</v>
      </c>
      <c r="F227" s="33" t="s">
        <v>35</v>
      </c>
      <c r="G227" s="115" t="s">
        <v>35</v>
      </c>
      <c r="H227" s="51" t="s">
        <v>35</v>
      </c>
      <c r="I227" s="61" t="s">
        <v>35</v>
      </c>
      <c r="J227" s="14"/>
    </row>
    <row r="228" spans="1:10" ht="21.2" customHeight="1">
      <c r="A228" s="27" t="s">
        <v>268</v>
      </c>
      <c r="B228" s="216" t="s">
        <v>36</v>
      </c>
      <c r="C228" s="217"/>
      <c r="D228" s="218"/>
      <c r="E228" s="218"/>
      <c r="F228" s="218"/>
      <c r="G228" s="231"/>
      <c r="H228" s="219">
        <f>SUM(I9:I227)</f>
        <v>0</v>
      </c>
      <c r="I228" s="220"/>
      <c r="J228" s="15"/>
    </row>
    <row r="229" spans="1:10" s="2" customFormat="1" ht="21.2" customHeight="1">
      <c r="A229" s="92" t="s">
        <v>269</v>
      </c>
      <c r="B229" s="221" t="s">
        <v>34</v>
      </c>
      <c r="C229" s="222"/>
      <c r="D229" s="223"/>
      <c r="E229" s="223"/>
      <c r="F229" s="223"/>
      <c r="G229" s="232"/>
      <c r="H229" s="224">
        <f>H228*23%</f>
        <v>0</v>
      </c>
      <c r="I229" s="225"/>
      <c r="J229" s="17"/>
    </row>
    <row r="230" spans="1:10" ht="21.2" customHeight="1" thickBot="1">
      <c r="A230" s="29" t="s">
        <v>270</v>
      </c>
      <c r="B230" s="226" t="s">
        <v>33</v>
      </c>
      <c r="C230" s="227"/>
      <c r="D230" s="228"/>
      <c r="E230" s="228"/>
      <c r="F230" s="228"/>
      <c r="G230" s="233"/>
      <c r="H230" s="229">
        <f>H228+H229</f>
        <v>0</v>
      </c>
      <c r="I230" s="230"/>
    </row>
    <row r="231" spans="1:10">
      <c r="A231" s="2"/>
      <c r="B231" s="2"/>
      <c r="C231" s="2"/>
      <c r="D231" s="2"/>
      <c r="E231" s="2"/>
      <c r="F231" s="2"/>
      <c r="G231" s="6"/>
      <c r="H231" s="2"/>
      <c r="I231" s="2"/>
      <c r="J231" s="15"/>
    </row>
    <row r="232" spans="1:10">
      <c r="A232" s="2"/>
      <c r="B232" s="2"/>
      <c r="C232" s="2"/>
      <c r="D232" s="2"/>
      <c r="E232" s="2"/>
      <c r="F232" s="2"/>
      <c r="G232" s="6"/>
      <c r="H232" s="2"/>
      <c r="I232" s="2"/>
    </row>
    <row r="233" spans="1:10">
      <c r="A233" s="2"/>
      <c r="B233" s="2"/>
      <c r="C233" s="2"/>
      <c r="D233" s="2"/>
      <c r="E233" s="2"/>
      <c r="F233" s="6"/>
      <c r="G233" s="69"/>
      <c r="H233" s="2"/>
      <c r="I233" s="2"/>
    </row>
    <row r="234" spans="1:10">
      <c r="A234" s="2"/>
      <c r="B234" s="2"/>
      <c r="C234" s="2"/>
      <c r="D234" s="2"/>
      <c r="E234" s="2"/>
      <c r="F234" s="2"/>
      <c r="G234" s="6"/>
      <c r="H234" s="2"/>
      <c r="I234" s="2"/>
    </row>
    <row r="235" spans="1:10" ht="36.75" customHeight="1">
      <c r="A235" s="214" t="s">
        <v>272</v>
      </c>
      <c r="B235" s="214"/>
      <c r="C235" s="214"/>
      <c r="D235" s="214"/>
      <c r="E235" s="214"/>
      <c r="F235" s="214"/>
      <c r="G235" s="214"/>
      <c r="H235" s="214"/>
      <c r="I235" s="214"/>
    </row>
    <row r="236" spans="1:10">
      <c r="A236" s="215" t="s">
        <v>53</v>
      </c>
      <c r="B236" s="215"/>
      <c r="C236" s="215"/>
      <c r="D236" s="215"/>
      <c r="E236" s="215"/>
      <c r="F236" s="215"/>
      <c r="G236" s="215"/>
      <c r="H236" s="215"/>
      <c r="I236" s="215"/>
    </row>
    <row r="237" spans="1:10" ht="48.75" customHeight="1">
      <c r="A237" s="214" t="s">
        <v>271</v>
      </c>
      <c r="B237" s="214"/>
      <c r="C237" s="214"/>
      <c r="D237" s="214"/>
      <c r="E237" s="214"/>
      <c r="F237" s="214"/>
      <c r="G237" s="214"/>
      <c r="H237" s="214"/>
      <c r="I237" s="214"/>
    </row>
    <row r="238" spans="1:10" ht="49.7" customHeight="1">
      <c r="A238" s="214" t="s">
        <v>306</v>
      </c>
      <c r="B238" s="214"/>
      <c r="C238" s="214"/>
      <c r="D238" s="214"/>
      <c r="E238" s="214"/>
      <c r="F238" s="214"/>
      <c r="G238" s="214"/>
      <c r="H238" s="214"/>
      <c r="I238" s="214"/>
    </row>
    <row r="239" spans="1:10" ht="22.7" customHeight="1">
      <c r="A239" s="2"/>
      <c r="B239" s="2"/>
      <c r="C239" s="2"/>
      <c r="D239" s="2"/>
      <c r="E239" s="2"/>
      <c r="F239" s="2"/>
      <c r="G239" s="2"/>
      <c r="H239" s="2"/>
      <c r="I239" s="2"/>
    </row>
    <row r="240" spans="1:10" ht="27.75" customHeight="1">
      <c r="A240" s="214" t="s">
        <v>273</v>
      </c>
      <c r="B240" s="214"/>
      <c r="C240" s="214"/>
      <c r="D240" s="214"/>
      <c r="E240" s="214"/>
      <c r="F240" s="214"/>
      <c r="G240" s="214"/>
      <c r="H240" s="214"/>
      <c r="I240" s="214"/>
    </row>
    <row r="241" spans="1:9">
      <c r="A241" s="2"/>
      <c r="B241" s="2"/>
      <c r="C241" s="2"/>
      <c r="D241" s="2"/>
      <c r="E241" s="2"/>
      <c r="F241" s="2"/>
      <c r="G241" s="70"/>
      <c r="H241" s="2"/>
      <c r="I241" s="2"/>
    </row>
    <row r="242" spans="1:9">
      <c r="A242" s="2"/>
      <c r="B242" s="2"/>
      <c r="C242" s="2"/>
      <c r="D242" s="2"/>
      <c r="E242" s="2"/>
      <c r="F242" s="2"/>
      <c r="G242" s="70"/>
      <c r="H242" s="2"/>
      <c r="I242" s="2"/>
    </row>
    <row r="243" spans="1:9">
      <c r="A243" s="214" t="s">
        <v>166</v>
      </c>
      <c r="B243" s="214"/>
      <c r="C243" s="214"/>
      <c r="D243" s="214"/>
      <c r="E243" s="214"/>
      <c r="F243" s="214"/>
      <c r="G243" s="214"/>
      <c r="H243" s="214"/>
      <c r="I243" s="214"/>
    </row>
    <row r="244" spans="1:9">
      <c r="A244" s="2"/>
      <c r="B244" s="2"/>
      <c r="C244" s="2"/>
      <c r="D244" s="2"/>
      <c r="E244" s="2"/>
      <c r="F244" s="2"/>
      <c r="G244" s="6"/>
      <c r="H244" s="2"/>
      <c r="I244" s="2"/>
    </row>
    <row r="248" spans="1:9">
      <c r="F248" s="4"/>
      <c r="G248" s="4"/>
    </row>
    <row r="265" spans="1:3">
      <c r="A265" s="1" t="s">
        <v>284</v>
      </c>
    </row>
    <row r="266" spans="1:3">
      <c r="A266" s="1" t="s">
        <v>285</v>
      </c>
      <c r="C266" s="1">
        <v>400</v>
      </c>
    </row>
    <row r="267" spans="1:3">
      <c r="A267" s="1" t="s">
        <v>286</v>
      </c>
      <c r="C267" s="1">
        <f>16*53</f>
        <v>848</v>
      </c>
    </row>
    <row r="268" spans="1:3">
      <c r="A268" s="1" t="s">
        <v>287</v>
      </c>
      <c r="C268" s="1">
        <f>20*35+10</f>
        <v>710</v>
      </c>
    </row>
    <row r="269" spans="1:3">
      <c r="A269" s="1" t="s">
        <v>288</v>
      </c>
      <c r="C269" s="1">
        <f>14*53</f>
        <v>742</v>
      </c>
    </row>
    <row r="270" spans="1:3">
      <c r="A270" s="1" t="s">
        <v>289</v>
      </c>
      <c r="C270" s="1">
        <f>14*53</f>
        <v>742</v>
      </c>
    </row>
    <row r="271" spans="1:3">
      <c r="A271" s="1" t="s">
        <v>290</v>
      </c>
      <c r="C271" s="1">
        <v>300</v>
      </c>
    </row>
    <row r="272" spans="1:3">
      <c r="A272" s="1" t="s">
        <v>291</v>
      </c>
      <c r="C272" s="71">
        <f>C266+C267+C268+C269+C270+C271</f>
        <v>3742</v>
      </c>
    </row>
    <row r="273" spans="1:3">
      <c r="A273" s="1" t="s">
        <v>292</v>
      </c>
      <c r="C273" s="1">
        <f>C272/53</f>
        <v>70.603773584905667</v>
      </c>
    </row>
    <row r="276" spans="1:3">
      <c r="A276" s="1" t="s">
        <v>293</v>
      </c>
      <c r="C276" s="1">
        <f>310+391-133+70+240+141</f>
        <v>1019</v>
      </c>
    </row>
    <row r="277" spans="1:3">
      <c r="A277" s="1" t="s">
        <v>294</v>
      </c>
      <c r="C277" s="1">
        <f>2037+579+200+507-26</f>
        <v>3297</v>
      </c>
    </row>
    <row r="278" spans="1:3">
      <c r="A278" s="1" t="s">
        <v>295</v>
      </c>
      <c r="C278" s="1">
        <v>138</v>
      </c>
    </row>
  </sheetData>
  <mergeCells count="163">
    <mergeCell ref="A235:I235"/>
    <mergeCell ref="A236:I236"/>
    <mergeCell ref="A237:I237"/>
    <mergeCell ref="A238:I238"/>
    <mergeCell ref="A240:I240"/>
    <mergeCell ref="A243:I243"/>
    <mergeCell ref="B228:G228"/>
    <mergeCell ref="H228:I228"/>
    <mergeCell ref="B229:G229"/>
    <mergeCell ref="H229:I229"/>
    <mergeCell ref="B230:G230"/>
    <mergeCell ref="H230:I230"/>
    <mergeCell ref="C219:E219"/>
    <mergeCell ref="C222:E222"/>
    <mergeCell ref="C223:E223"/>
    <mergeCell ref="C224:E224"/>
    <mergeCell ref="C225:E225"/>
    <mergeCell ref="C226:E226"/>
    <mergeCell ref="C208:E208"/>
    <mergeCell ref="C209:E209"/>
    <mergeCell ref="C210:E210"/>
    <mergeCell ref="C211:E211"/>
    <mergeCell ref="C212:E212"/>
    <mergeCell ref="C213:E213"/>
    <mergeCell ref="C202:E202"/>
    <mergeCell ref="C203:E203"/>
    <mergeCell ref="C204:E204"/>
    <mergeCell ref="C205:E205"/>
    <mergeCell ref="C206:E206"/>
    <mergeCell ref="C207:E207"/>
    <mergeCell ref="C193:E193"/>
    <mergeCell ref="C197:E197"/>
    <mergeCell ref="C198:E198"/>
    <mergeCell ref="C199:E199"/>
    <mergeCell ref="C200:E200"/>
    <mergeCell ref="C201:E201"/>
    <mergeCell ref="C187:E187"/>
    <mergeCell ref="C188:E188"/>
    <mergeCell ref="C189:E189"/>
    <mergeCell ref="C190:E190"/>
    <mergeCell ref="C191:E191"/>
    <mergeCell ref="C192:E192"/>
    <mergeCell ref="C181:E181"/>
    <mergeCell ref="C182:E182"/>
    <mergeCell ref="C183:E183"/>
    <mergeCell ref="C184:E184"/>
    <mergeCell ref="C185:E185"/>
    <mergeCell ref="C186:E186"/>
    <mergeCell ref="C175:E175"/>
    <mergeCell ref="C176:E176"/>
    <mergeCell ref="C177:E177"/>
    <mergeCell ref="C178:E178"/>
    <mergeCell ref="C179:E179"/>
    <mergeCell ref="C180:E180"/>
    <mergeCell ref="C166:E166"/>
    <mergeCell ref="C167:E167"/>
    <mergeCell ref="C168:E168"/>
    <mergeCell ref="C169:E169"/>
    <mergeCell ref="C173:E173"/>
    <mergeCell ref="C174:E174"/>
    <mergeCell ref="C160:E160"/>
    <mergeCell ref="C161:E161"/>
    <mergeCell ref="C162:E162"/>
    <mergeCell ref="C163:E163"/>
    <mergeCell ref="C164:E164"/>
    <mergeCell ref="C165:E165"/>
    <mergeCell ref="C151:E151"/>
    <mergeCell ref="C152:E152"/>
    <mergeCell ref="C153:E153"/>
    <mergeCell ref="C155:E155"/>
    <mergeCell ref="C156:E156"/>
    <mergeCell ref="C159:E159"/>
    <mergeCell ref="C143:E143"/>
    <mergeCell ref="C146:E146"/>
    <mergeCell ref="C147:E147"/>
    <mergeCell ref="C148:E148"/>
    <mergeCell ref="C149:E149"/>
    <mergeCell ref="C150:E150"/>
    <mergeCell ref="C128:E128"/>
    <mergeCell ref="C129:E129"/>
    <mergeCell ref="C130:E130"/>
    <mergeCell ref="C131:E131"/>
    <mergeCell ref="C132:E132"/>
    <mergeCell ref="C136:E136"/>
    <mergeCell ref="C122:E122"/>
    <mergeCell ref="C123:E123"/>
    <mergeCell ref="C124:E124"/>
    <mergeCell ref="C125:E125"/>
    <mergeCell ref="C126:E126"/>
    <mergeCell ref="C127:E127"/>
    <mergeCell ref="C110:E110"/>
    <mergeCell ref="C111:E111"/>
    <mergeCell ref="C114:E114"/>
    <mergeCell ref="C117:E117"/>
    <mergeCell ref="C118:E118"/>
    <mergeCell ref="C119:E119"/>
    <mergeCell ref="C83:E83"/>
    <mergeCell ref="C94:E94"/>
    <mergeCell ref="C95:E95"/>
    <mergeCell ref="C96:E96"/>
    <mergeCell ref="C97:E97"/>
    <mergeCell ref="C101:E101"/>
    <mergeCell ref="C75:E75"/>
    <mergeCell ref="C77:E77"/>
    <mergeCell ref="C78:E78"/>
    <mergeCell ref="C80:E80"/>
    <mergeCell ref="C81:E81"/>
    <mergeCell ref="C82:E82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56:E56"/>
    <mergeCell ref="C57:E57"/>
    <mergeCell ref="C59:E59"/>
    <mergeCell ref="C60:E60"/>
    <mergeCell ref="C61:E61"/>
    <mergeCell ref="C62:E62"/>
    <mergeCell ref="C50:E50"/>
    <mergeCell ref="C51:E51"/>
    <mergeCell ref="C52:E52"/>
    <mergeCell ref="C53:E53"/>
    <mergeCell ref="C54:E54"/>
    <mergeCell ref="C55:E55"/>
    <mergeCell ref="C42:E42"/>
    <mergeCell ref="C43:E43"/>
    <mergeCell ref="C44:E44"/>
    <mergeCell ref="C45:E45"/>
    <mergeCell ref="C46:E46"/>
    <mergeCell ref="C47:E47"/>
    <mergeCell ref="C16:E16"/>
    <mergeCell ref="C19:E19"/>
    <mergeCell ref="C20:E20"/>
    <mergeCell ref="C21:E21"/>
    <mergeCell ref="C22:E22"/>
    <mergeCell ref="C31:E31"/>
    <mergeCell ref="C13:E13"/>
    <mergeCell ref="C14:E14"/>
    <mergeCell ref="C15:E15"/>
    <mergeCell ref="A4:B4"/>
    <mergeCell ref="C4:G4"/>
    <mergeCell ref="H4:I4"/>
    <mergeCell ref="A5:A6"/>
    <mergeCell ref="B5:B6"/>
    <mergeCell ref="C5:E6"/>
    <mergeCell ref="F5:G5"/>
    <mergeCell ref="A2:B2"/>
    <mergeCell ref="C2:G2"/>
    <mergeCell ref="H2:I2"/>
    <mergeCell ref="A3:B3"/>
    <mergeCell ref="C3:G3"/>
    <mergeCell ref="H3:I3"/>
    <mergeCell ref="C7:E7"/>
    <mergeCell ref="C8:E8"/>
    <mergeCell ref="C9:E9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55" fitToHeight="0" orientation="portrait" useFirstPageNumber="1" horizontalDpi="300" verticalDpi="300" r:id="rId1"/>
  <headerFooter alignWithMargins="0">
    <oddHeader>&amp;C&amp;"Arial,Kursywa"Formularz ofertowy &amp;R&amp;"Arial,Kursywa"BRANŻA DROGOWA</oddHeader>
    <oddFooter>&amp;C&amp;"Arial,Kursywa"
&amp;P z &amp;N</oddFooter>
  </headerFooter>
  <rowBreaks count="7" manualBreakCount="7">
    <brk id="43" max="8" man="1"/>
    <brk id="79" max="8" man="1"/>
    <brk id="121" max="8" man="1"/>
    <brk id="159" max="8" man="1"/>
    <brk id="194" max="8" man="1"/>
    <brk id="243" max="8" man="1"/>
    <brk id="244" max="8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30"/>
  <sheetViews>
    <sheetView tabSelected="1" zoomScaleNormal="100" zoomScaleSheetLayoutView="115" workbookViewId="0">
      <selection activeCell="K230" sqref="A1:K230"/>
    </sheetView>
  </sheetViews>
  <sheetFormatPr defaultColWidth="9.140625" defaultRowHeight="16.5"/>
  <cols>
    <col min="1" max="1" width="5.42578125" style="122" customWidth="1"/>
    <col min="2" max="2" width="13.42578125" style="122" customWidth="1"/>
    <col min="3" max="3" width="25.5703125" style="122" customWidth="1"/>
    <col min="4" max="4" width="7.7109375" style="159" customWidth="1"/>
    <col min="5" max="5" width="5.42578125" style="122" customWidth="1"/>
    <col min="6" max="6" width="6.140625" style="122" customWidth="1"/>
    <col min="7" max="7" width="5.5703125" style="160" customWidth="1"/>
    <col min="8" max="8" width="6.28515625" style="122" customWidth="1"/>
    <col min="9" max="9" width="7.42578125" style="158" customWidth="1"/>
    <col min="10" max="10" width="11.5703125" style="122" customWidth="1"/>
    <col min="11" max="11" width="13.7109375" style="122" customWidth="1"/>
    <col min="12" max="12" width="9.140625" style="122" customWidth="1"/>
    <col min="13" max="13" width="24.42578125" style="122" customWidth="1"/>
    <col min="14" max="14" width="13.85546875" style="122" bestFit="1" customWidth="1"/>
    <col min="15" max="16384" width="9.140625" style="122"/>
  </cols>
  <sheetData>
    <row r="1" spans="1:11" ht="27" customHeight="1">
      <c r="A1" s="240" t="s">
        <v>481</v>
      </c>
      <c r="B1" s="241"/>
      <c r="C1" s="241"/>
      <c r="D1" s="241"/>
      <c r="E1" s="241"/>
      <c r="F1" s="241"/>
      <c r="G1" s="241"/>
      <c r="H1" s="241"/>
      <c r="I1" s="242"/>
      <c r="J1" s="254"/>
      <c r="K1" s="254"/>
    </row>
    <row r="2" spans="1:11" ht="30.75" customHeight="1">
      <c r="A2" s="238" t="s">
        <v>4</v>
      </c>
      <c r="B2" s="239" t="s">
        <v>416</v>
      </c>
      <c r="C2" s="238" t="s">
        <v>417</v>
      </c>
      <c r="D2" s="238"/>
      <c r="E2" s="238"/>
      <c r="F2" s="238"/>
      <c r="G2" s="244"/>
      <c r="H2" s="238" t="s">
        <v>23</v>
      </c>
      <c r="I2" s="238"/>
      <c r="J2" s="123" t="s">
        <v>28</v>
      </c>
      <c r="K2" s="124" t="s">
        <v>29</v>
      </c>
    </row>
    <row r="3" spans="1:11">
      <c r="A3" s="238"/>
      <c r="B3" s="239"/>
      <c r="C3" s="238"/>
      <c r="D3" s="238"/>
      <c r="E3" s="238"/>
      <c r="F3" s="238"/>
      <c r="G3" s="244"/>
      <c r="H3" s="163" t="s">
        <v>24</v>
      </c>
      <c r="I3" s="126" t="s">
        <v>0</v>
      </c>
      <c r="J3" s="127" t="s">
        <v>30</v>
      </c>
      <c r="K3" s="128" t="s">
        <v>30</v>
      </c>
    </row>
    <row r="4" spans="1:11" s="133" customFormat="1" ht="12.75">
      <c r="A4" s="164">
        <v>1</v>
      </c>
      <c r="B4" s="130" t="s">
        <v>19</v>
      </c>
      <c r="C4" s="234">
        <v>3</v>
      </c>
      <c r="D4" s="234"/>
      <c r="E4" s="234"/>
      <c r="F4" s="234"/>
      <c r="G4" s="255"/>
      <c r="H4" s="164">
        <v>4</v>
      </c>
      <c r="I4" s="131">
        <v>5</v>
      </c>
      <c r="J4" s="132">
        <v>6</v>
      </c>
      <c r="K4" s="132">
        <v>7</v>
      </c>
    </row>
    <row r="5" spans="1:11" hidden="1">
      <c r="A5" s="134" t="s">
        <v>6</v>
      </c>
      <c r="B5" s="135" t="s">
        <v>7</v>
      </c>
      <c r="C5" s="256" t="s">
        <v>308</v>
      </c>
      <c r="D5" s="256"/>
      <c r="E5" s="256"/>
      <c r="F5" s="235"/>
      <c r="G5" s="235"/>
      <c r="H5" s="136" t="s">
        <v>7</v>
      </c>
      <c r="I5" s="136" t="s">
        <v>7</v>
      </c>
      <c r="J5" s="136" t="s">
        <v>7</v>
      </c>
      <c r="K5" s="136" t="s">
        <v>7</v>
      </c>
    </row>
    <row r="6" spans="1:11" s="125" customFormat="1" hidden="1">
      <c r="A6" s="137">
        <v>1</v>
      </c>
      <c r="B6" s="137" t="s">
        <v>314</v>
      </c>
      <c r="C6" s="235" t="s">
        <v>395</v>
      </c>
      <c r="D6" s="235"/>
      <c r="E6" s="235"/>
      <c r="F6" s="235"/>
      <c r="G6" s="235"/>
      <c r="H6" s="138" t="s">
        <v>100</v>
      </c>
      <c r="I6" s="138">
        <f>F7</f>
        <v>0</v>
      </c>
      <c r="J6" s="138"/>
      <c r="K6" s="139"/>
    </row>
    <row r="7" spans="1:11" s="125" customFormat="1" hidden="1">
      <c r="A7" s="137" t="s">
        <v>7</v>
      </c>
      <c r="B7" s="137" t="s">
        <v>7</v>
      </c>
      <c r="C7" s="166" t="s">
        <v>398</v>
      </c>
      <c r="D7" s="167"/>
      <c r="E7" s="166"/>
      <c r="F7" s="140"/>
      <c r="G7" s="141" t="s">
        <v>100</v>
      </c>
      <c r="H7" s="138" t="s">
        <v>7</v>
      </c>
      <c r="I7" s="138" t="s">
        <v>7</v>
      </c>
      <c r="J7" s="138" t="s">
        <v>7</v>
      </c>
      <c r="K7" s="139" t="s">
        <v>7</v>
      </c>
    </row>
    <row r="8" spans="1:11" s="125" customFormat="1" hidden="1">
      <c r="A8" s="137">
        <v>2</v>
      </c>
      <c r="B8" s="137" t="s">
        <v>314</v>
      </c>
      <c r="C8" s="235" t="s">
        <v>397</v>
      </c>
      <c r="D8" s="235"/>
      <c r="E8" s="235"/>
      <c r="F8" s="235"/>
      <c r="G8" s="235"/>
      <c r="H8" s="138" t="s">
        <v>51</v>
      </c>
      <c r="I8" s="138">
        <f>SUM(F9:F56)</f>
        <v>0</v>
      </c>
      <c r="J8" s="138"/>
      <c r="K8" s="139"/>
    </row>
    <row r="9" spans="1:11" s="125" customFormat="1" hidden="1">
      <c r="A9" s="137" t="s">
        <v>7</v>
      </c>
      <c r="B9" s="137" t="s">
        <v>7</v>
      </c>
      <c r="C9" s="166" t="s">
        <v>319</v>
      </c>
      <c r="D9" s="167"/>
      <c r="E9" s="166"/>
      <c r="F9" s="140"/>
      <c r="G9" s="141" t="s">
        <v>100</v>
      </c>
      <c r="H9" s="138" t="s">
        <v>7</v>
      </c>
      <c r="I9" s="138" t="s">
        <v>7</v>
      </c>
      <c r="J9" s="138" t="s">
        <v>7</v>
      </c>
      <c r="K9" s="139" t="s">
        <v>7</v>
      </c>
    </row>
    <row r="10" spans="1:11" s="125" customFormat="1" hidden="1">
      <c r="A10" s="137" t="s">
        <v>7</v>
      </c>
      <c r="B10" s="137" t="s">
        <v>7</v>
      </c>
      <c r="C10" s="166" t="s">
        <v>379</v>
      </c>
      <c r="D10" s="167"/>
      <c r="E10" s="166"/>
      <c r="F10" s="140"/>
      <c r="G10" s="141" t="s">
        <v>100</v>
      </c>
      <c r="H10" s="138" t="s">
        <v>7</v>
      </c>
      <c r="I10" s="138" t="s">
        <v>7</v>
      </c>
      <c r="J10" s="138" t="s">
        <v>7</v>
      </c>
      <c r="K10" s="139" t="s">
        <v>7</v>
      </c>
    </row>
    <row r="11" spans="1:11" s="125" customFormat="1" hidden="1">
      <c r="A11" s="137" t="s">
        <v>7</v>
      </c>
      <c r="B11" s="137" t="s">
        <v>7</v>
      </c>
      <c r="C11" s="166" t="s">
        <v>414</v>
      </c>
      <c r="D11" s="167"/>
      <c r="E11" s="166"/>
      <c r="F11" s="140"/>
      <c r="G11" s="141" t="s">
        <v>100</v>
      </c>
      <c r="H11" s="138" t="s">
        <v>7</v>
      </c>
      <c r="I11" s="138" t="s">
        <v>7</v>
      </c>
      <c r="J11" s="138" t="s">
        <v>7</v>
      </c>
      <c r="K11" s="139" t="s">
        <v>7</v>
      </c>
    </row>
    <row r="12" spans="1:11" s="125" customFormat="1" hidden="1">
      <c r="A12" s="137" t="s">
        <v>7</v>
      </c>
      <c r="B12" s="137" t="s">
        <v>7</v>
      </c>
      <c r="C12" s="166" t="s">
        <v>401</v>
      </c>
      <c r="D12" s="167"/>
      <c r="E12" s="166"/>
      <c r="F12" s="140"/>
      <c r="G12" s="141" t="s">
        <v>100</v>
      </c>
      <c r="H12" s="138" t="s">
        <v>7</v>
      </c>
      <c r="I12" s="138" t="s">
        <v>7</v>
      </c>
      <c r="J12" s="138" t="s">
        <v>7</v>
      </c>
      <c r="K12" s="139" t="s">
        <v>7</v>
      </c>
    </row>
    <row r="13" spans="1:11" s="125" customFormat="1" hidden="1">
      <c r="A13" s="137" t="s">
        <v>7</v>
      </c>
      <c r="B13" s="137" t="s">
        <v>7</v>
      </c>
      <c r="C13" s="166" t="s">
        <v>399</v>
      </c>
      <c r="D13" s="167"/>
      <c r="E13" s="166"/>
      <c r="F13" s="140"/>
      <c r="G13" s="141" t="s">
        <v>100</v>
      </c>
      <c r="H13" s="138" t="s">
        <v>7</v>
      </c>
      <c r="I13" s="138" t="s">
        <v>7</v>
      </c>
      <c r="J13" s="138" t="s">
        <v>7</v>
      </c>
      <c r="K13" s="139" t="s">
        <v>7</v>
      </c>
    </row>
    <row r="14" spans="1:11" s="125" customFormat="1" hidden="1">
      <c r="A14" s="137" t="s">
        <v>7</v>
      </c>
      <c r="B14" s="137" t="s">
        <v>7</v>
      </c>
      <c r="C14" s="166" t="s">
        <v>343</v>
      </c>
      <c r="D14" s="167"/>
      <c r="E14" s="166"/>
      <c r="F14" s="140"/>
      <c r="G14" s="141" t="s">
        <v>100</v>
      </c>
      <c r="H14" s="138" t="s">
        <v>7</v>
      </c>
      <c r="I14" s="138" t="s">
        <v>7</v>
      </c>
      <c r="J14" s="138" t="s">
        <v>7</v>
      </c>
      <c r="K14" s="139" t="s">
        <v>7</v>
      </c>
    </row>
    <row r="15" spans="1:11" s="125" customFormat="1" hidden="1">
      <c r="A15" s="137" t="s">
        <v>7</v>
      </c>
      <c r="B15" s="137" t="s">
        <v>7</v>
      </c>
      <c r="C15" s="166" t="s">
        <v>380</v>
      </c>
      <c r="D15" s="167"/>
      <c r="E15" s="166"/>
      <c r="F15" s="140"/>
      <c r="G15" s="141" t="s">
        <v>100</v>
      </c>
      <c r="H15" s="138" t="s">
        <v>7</v>
      </c>
      <c r="I15" s="138" t="s">
        <v>7</v>
      </c>
      <c r="J15" s="138" t="s">
        <v>7</v>
      </c>
      <c r="K15" s="139" t="s">
        <v>7</v>
      </c>
    </row>
    <row r="16" spans="1:11" s="125" customFormat="1" hidden="1">
      <c r="A16" s="137" t="s">
        <v>7</v>
      </c>
      <c r="B16" s="137" t="s">
        <v>7</v>
      </c>
      <c r="C16" s="166" t="s">
        <v>368</v>
      </c>
      <c r="D16" s="167"/>
      <c r="E16" s="166"/>
      <c r="F16" s="140"/>
      <c r="G16" s="141" t="s">
        <v>100</v>
      </c>
      <c r="H16" s="138" t="s">
        <v>7</v>
      </c>
      <c r="I16" s="138" t="s">
        <v>7</v>
      </c>
      <c r="J16" s="138" t="s">
        <v>7</v>
      </c>
      <c r="K16" s="139" t="s">
        <v>7</v>
      </c>
    </row>
    <row r="17" spans="1:11" s="125" customFormat="1" hidden="1">
      <c r="A17" s="137" t="s">
        <v>7</v>
      </c>
      <c r="B17" s="137" t="s">
        <v>7</v>
      </c>
      <c r="C17" s="166" t="s">
        <v>344</v>
      </c>
      <c r="D17" s="167"/>
      <c r="E17" s="166"/>
      <c r="F17" s="140"/>
      <c r="G17" s="141" t="s">
        <v>100</v>
      </c>
      <c r="H17" s="138" t="s">
        <v>7</v>
      </c>
      <c r="I17" s="138" t="s">
        <v>7</v>
      </c>
      <c r="J17" s="138" t="s">
        <v>7</v>
      </c>
      <c r="K17" s="139" t="s">
        <v>7</v>
      </c>
    </row>
    <row r="18" spans="1:11" s="125" customFormat="1" hidden="1">
      <c r="A18" s="137" t="s">
        <v>7</v>
      </c>
      <c r="B18" s="137" t="s">
        <v>7</v>
      </c>
      <c r="C18" s="166" t="s">
        <v>7</v>
      </c>
      <c r="D18" s="167"/>
      <c r="E18" s="166"/>
      <c r="F18" s="142" t="s">
        <v>7</v>
      </c>
      <c r="G18" s="141" t="s">
        <v>7</v>
      </c>
      <c r="H18" s="138" t="s">
        <v>7</v>
      </c>
      <c r="I18" s="138" t="s">
        <v>7</v>
      </c>
      <c r="J18" s="138"/>
      <c r="K18" s="139"/>
    </row>
    <row r="19" spans="1:11" s="125" customFormat="1" hidden="1">
      <c r="A19" s="137" t="s">
        <v>7</v>
      </c>
      <c r="B19" s="137" t="s">
        <v>7</v>
      </c>
      <c r="C19" s="166" t="s">
        <v>323</v>
      </c>
      <c r="D19" s="167"/>
      <c r="E19" s="166"/>
      <c r="F19" s="140"/>
      <c r="G19" s="141" t="s">
        <v>100</v>
      </c>
      <c r="H19" s="138" t="s">
        <v>7</v>
      </c>
      <c r="I19" s="138" t="s">
        <v>7</v>
      </c>
      <c r="J19" s="138" t="s">
        <v>7</v>
      </c>
      <c r="K19" s="139" t="s">
        <v>7</v>
      </c>
    </row>
    <row r="20" spans="1:11" s="125" customFormat="1" hidden="1">
      <c r="A20" s="137" t="s">
        <v>7</v>
      </c>
      <c r="B20" s="137" t="s">
        <v>7</v>
      </c>
      <c r="C20" s="166" t="s">
        <v>321</v>
      </c>
      <c r="D20" s="167"/>
      <c r="E20" s="166"/>
      <c r="F20" s="140"/>
      <c r="G20" s="141" t="s">
        <v>100</v>
      </c>
      <c r="H20" s="138" t="s">
        <v>7</v>
      </c>
      <c r="I20" s="138" t="s">
        <v>7</v>
      </c>
      <c r="J20" s="138" t="s">
        <v>7</v>
      </c>
      <c r="K20" s="139" t="s">
        <v>7</v>
      </c>
    </row>
    <row r="21" spans="1:11" s="125" customFormat="1" hidden="1">
      <c r="A21" s="137" t="s">
        <v>7</v>
      </c>
      <c r="B21" s="137" t="s">
        <v>7</v>
      </c>
      <c r="C21" s="166" t="s">
        <v>332</v>
      </c>
      <c r="D21" s="167"/>
      <c r="E21" s="166"/>
      <c r="F21" s="140"/>
      <c r="G21" s="141" t="s">
        <v>100</v>
      </c>
      <c r="H21" s="138" t="s">
        <v>7</v>
      </c>
      <c r="I21" s="138" t="s">
        <v>7</v>
      </c>
      <c r="J21" s="138" t="s">
        <v>7</v>
      </c>
      <c r="K21" s="139" t="s">
        <v>7</v>
      </c>
    </row>
    <row r="22" spans="1:11" s="125" customFormat="1" hidden="1">
      <c r="A22" s="137" t="s">
        <v>7</v>
      </c>
      <c r="B22" s="137" t="s">
        <v>7</v>
      </c>
      <c r="C22" s="166" t="s">
        <v>369</v>
      </c>
      <c r="D22" s="167"/>
      <c r="E22" s="166"/>
      <c r="F22" s="140"/>
      <c r="G22" s="141" t="s">
        <v>100</v>
      </c>
      <c r="H22" s="138" t="s">
        <v>7</v>
      </c>
      <c r="I22" s="138" t="s">
        <v>7</v>
      </c>
      <c r="J22" s="138" t="s">
        <v>7</v>
      </c>
      <c r="K22" s="139" t="s">
        <v>7</v>
      </c>
    </row>
    <row r="23" spans="1:11" s="125" customFormat="1" hidden="1">
      <c r="A23" s="137" t="s">
        <v>7</v>
      </c>
      <c r="B23" s="137" t="s">
        <v>7</v>
      </c>
      <c r="C23" s="166" t="s">
        <v>402</v>
      </c>
      <c r="D23" s="167"/>
      <c r="E23" s="166"/>
      <c r="F23" s="140"/>
      <c r="G23" s="141" t="s">
        <v>100</v>
      </c>
      <c r="H23" s="138" t="s">
        <v>7</v>
      </c>
      <c r="I23" s="138" t="s">
        <v>7</v>
      </c>
      <c r="J23" s="138" t="s">
        <v>7</v>
      </c>
      <c r="K23" s="139" t="s">
        <v>7</v>
      </c>
    </row>
    <row r="24" spans="1:11" s="125" customFormat="1" hidden="1">
      <c r="A24" s="137" t="s">
        <v>7</v>
      </c>
      <c r="B24" s="137" t="s">
        <v>7</v>
      </c>
      <c r="C24" s="166" t="s">
        <v>348</v>
      </c>
      <c r="D24" s="167"/>
      <c r="E24" s="166"/>
      <c r="F24" s="140"/>
      <c r="G24" s="141" t="s">
        <v>100</v>
      </c>
      <c r="H24" s="138" t="s">
        <v>7</v>
      </c>
      <c r="I24" s="138" t="s">
        <v>7</v>
      </c>
      <c r="J24" s="138" t="s">
        <v>7</v>
      </c>
      <c r="K24" s="139" t="s">
        <v>7</v>
      </c>
    </row>
    <row r="25" spans="1:11" s="125" customFormat="1" hidden="1">
      <c r="A25" s="137" t="s">
        <v>7</v>
      </c>
      <c r="B25" s="137" t="s">
        <v>7</v>
      </c>
      <c r="C25" s="166" t="s">
        <v>377</v>
      </c>
      <c r="D25" s="167"/>
      <c r="E25" s="166"/>
      <c r="F25" s="140"/>
      <c r="G25" s="141" t="s">
        <v>100</v>
      </c>
      <c r="H25" s="138" t="s">
        <v>7</v>
      </c>
      <c r="I25" s="138" t="s">
        <v>7</v>
      </c>
      <c r="J25" s="138" t="s">
        <v>7</v>
      </c>
      <c r="K25" s="139" t="s">
        <v>7</v>
      </c>
    </row>
    <row r="26" spans="1:11" s="125" customFormat="1" hidden="1">
      <c r="A26" s="137" t="s">
        <v>7</v>
      </c>
      <c r="B26" s="137" t="s">
        <v>7</v>
      </c>
      <c r="C26" s="166" t="s">
        <v>324</v>
      </c>
      <c r="D26" s="167"/>
      <c r="E26" s="166"/>
      <c r="F26" s="140"/>
      <c r="G26" s="141" t="s">
        <v>100</v>
      </c>
      <c r="H26" s="138" t="s">
        <v>7</v>
      </c>
      <c r="I26" s="138" t="s">
        <v>7</v>
      </c>
      <c r="J26" s="138" t="s">
        <v>7</v>
      </c>
      <c r="K26" s="139" t="s">
        <v>7</v>
      </c>
    </row>
    <row r="27" spans="1:11" s="125" customFormat="1" hidden="1">
      <c r="A27" s="137" t="s">
        <v>7</v>
      </c>
      <c r="B27" s="137" t="s">
        <v>7</v>
      </c>
      <c r="C27" s="166" t="s">
        <v>325</v>
      </c>
      <c r="D27" s="167"/>
      <c r="E27" s="166"/>
      <c r="F27" s="140"/>
      <c r="G27" s="141" t="s">
        <v>100</v>
      </c>
      <c r="H27" s="138" t="s">
        <v>7</v>
      </c>
      <c r="I27" s="138" t="s">
        <v>7</v>
      </c>
      <c r="J27" s="138" t="s">
        <v>7</v>
      </c>
      <c r="K27" s="139" t="s">
        <v>7</v>
      </c>
    </row>
    <row r="28" spans="1:11" s="125" customFormat="1" hidden="1">
      <c r="A28" s="137" t="s">
        <v>7</v>
      </c>
      <c r="B28" s="137" t="s">
        <v>7</v>
      </c>
      <c r="C28" s="166" t="s">
        <v>7</v>
      </c>
      <c r="D28" s="167"/>
      <c r="E28" s="166"/>
      <c r="F28" s="142" t="s">
        <v>7</v>
      </c>
      <c r="G28" s="141" t="s">
        <v>7</v>
      </c>
      <c r="H28" s="138" t="s">
        <v>7</v>
      </c>
      <c r="I28" s="138" t="s">
        <v>7</v>
      </c>
      <c r="J28" s="138"/>
      <c r="K28" s="139"/>
    </row>
    <row r="29" spans="1:11" s="125" customFormat="1" hidden="1">
      <c r="A29" s="137" t="s">
        <v>7</v>
      </c>
      <c r="B29" s="137" t="s">
        <v>7</v>
      </c>
      <c r="C29" s="166" t="s">
        <v>336</v>
      </c>
      <c r="D29" s="167"/>
      <c r="E29" s="166"/>
      <c r="F29" s="140"/>
      <c r="G29" s="141" t="s">
        <v>100</v>
      </c>
      <c r="H29" s="138" t="s">
        <v>7</v>
      </c>
      <c r="I29" s="138" t="s">
        <v>7</v>
      </c>
      <c r="J29" s="138" t="s">
        <v>7</v>
      </c>
      <c r="K29" s="139" t="s">
        <v>7</v>
      </c>
    </row>
    <row r="30" spans="1:11" s="125" customFormat="1" hidden="1">
      <c r="A30" s="137" t="s">
        <v>7</v>
      </c>
      <c r="B30" s="137" t="s">
        <v>7</v>
      </c>
      <c r="C30" s="166" t="s">
        <v>330</v>
      </c>
      <c r="D30" s="167"/>
      <c r="E30" s="166"/>
      <c r="F30" s="140"/>
      <c r="G30" s="141" t="s">
        <v>100</v>
      </c>
      <c r="H30" s="138" t="s">
        <v>7</v>
      </c>
      <c r="I30" s="138" t="s">
        <v>7</v>
      </c>
      <c r="J30" s="138" t="s">
        <v>7</v>
      </c>
      <c r="K30" s="139" t="s">
        <v>7</v>
      </c>
    </row>
    <row r="31" spans="1:11" s="125" customFormat="1" hidden="1">
      <c r="A31" s="137" t="s">
        <v>7</v>
      </c>
      <c r="B31" s="137" t="s">
        <v>7</v>
      </c>
      <c r="C31" s="166" t="s">
        <v>370</v>
      </c>
      <c r="D31" s="167"/>
      <c r="E31" s="166"/>
      <c r="F31" s="140"/>
      <c r="G31" s="141" t="s">
        <v>100</v>
      </c>
      <c r="H31" s="138" t="s">
        <v>7</v>
      </c>
      <c r="I31" s="138" t="s">
        <v>7</v>
      </c>
      <c r="J31" s="138" t="s">
        <v>7</v>
      </c>
      <c r="K31" s="139" t="s">
        <v>7</v>
      </c>
    </row>
    <row r="32" spans="1:11" s="125" customFormat="1" hidden="1">
      <c r="A32" s="137" t="s">
        <v>7</v>
      </c>
      <c r="B32" s="137" t="s">
        <v>7</v>
      </c>
      <c r="C32" s="166" t="s">
        <v>331</v>
      </c>
      <c r="D32" s="167"/>
      <c r="E32" s="166"/>
      <c r="F32" s="140"/>
      <c r="G32" s="141" t="s">
        <v>100</v>
      </c>
      <c r="H32" s="138" t="s">
        <v>7</v>
      </c>
      <c r="I32" s="138" t="s">
        <v>7</v>
      </c>
      <c r="J32" s="138" t="s">
        <v>7</v>
      </c>
      <c r="K32" s="139" t="s">
        <v>7</v>
      </c>
    </row>
    <row r="33" spans="1:11" s="125" customFormat="1" hidden="1">
      <c r="A33" s="137" t="s">
        <v>7</v>
      </c>
      <c r="B33" s="137" t="s">
        <v>7</v>
      </c>
      <c r="C33" s="166" t="s">
        <v>7</v>
      </c>
      <c r="D33" s="167"/>
      <c r="E33" s="166"/>
      <c r="F33" s="142" t="s">
        <v>7</v>
      </c>
      <c r="G33" s="141" t="s">
        <v>7</v>
      </c>
      <c r="H33" s="138" t="s">
        <v>7</v>
      </c>
      <c r="I33" s="138" t="s">
        <v>7</v>
      </c>
      <c r="J33" s="138"/>
      <c r="K33" s="139"/>
    </row>
    <row r="34" spans="1:11" s="125" customFormat="1" hidden="1">
      <c r="A34" s="137" t="s">
        <v>7</v>
      </c>
      <c r="B34" s="137" t="s">
        <v>7</v>
      </c>
      <c r="C34" s="166" t="s">
        <v>326</v>
      </c>
      <c r="D34" s="167"/>
      <c r="E34" s="166"/>
      <c r="F34" s="140"/>
      <c r="G34" s="141" t="s">
        <v>100</v>
      </c>
      <c r="H34" s="138" t="s">
        <v>7</v>
      </c>
      <c r="I34" s="138" t="s">
        <v>7</v>
      </c>
      <c r="J34" s="138" t="s">
        <v>7</v>
      </c>
      <c r="K34" s="139" t="s">
        <v>7</v>
      </c>
    </row>
    <row r="35" spans="1:11" s="125" customFormat="1" hidden="1">
      <c r="A35" s="137" t="s">
        <v>7</v>
      </c>
      <c r="B35" s="137" t="s">
        <v>7</v>
      </c>
      <c r="C35" s="166" t="s">
        <v>328</v>
      </c>
      <c r="D35" s="167"/>
      <c r="E35" s="166"/>
      <c r="F35" s="140"/>
      <c r="G35" s="141" t="s">
        <v>100</v>
      </c>
      <c r="H35" s="138" t="s">
        <v>7</v>
      </c>
      <c r="I35" s="138" t="s">
        <v>7</v>
      </c>
      <c r="J35" s="138" t="s">
        <v>7</v>
      </c>
      <c r="K35" s="139" t="s">
        <v>7</v>
      </c>
    </row>
    <row r="36" spans="1:11" s="125" customFormat="1" hidden="1">
      <c r="A36" s="137" t="s">
        <v>7</v>
      </c>
      <c r="B36" s="137" t="s">
        <v>7</v>
      </c>
      <c r="C36" s="166" t="s">
        <v>355</v>
      </c>
      <c r="D36" s="167"/>
      <c r="E36" s="166"/>
      <c r="F36" s="140"/>
      <c r="G36" s="141" t="s">
        <v>100</v>
      </c>
      <c r="H36" s="138" t="s">
        <v>7</v>
      </c>
      <c r="I36" s="138" t="s">
        <v>7</v>
      </c>
      <c r="J36" s="138" t="s">
        <v>7</v>
      </c>
      <c r="K36" s="139" t="s">
        <v>7</v>
      </c>
    </row>
    <row r="37" spans="1:11" s="125" customFormat="1" hidden="1">
      <c r="A37" s="137" t="s">
        <v>7</v>
      </c>
      <c r="B37" s="137" t="s">
        <v>7</v>
      </c>
      <c r="C37" s="166" t="s">
        <v>385</v>
      </c>
      <c r="D37" s="167"/>
      <c r="E37" s="166"/>
      <c r="F37" s="140"/>
      <c r="G37" s="141" t="s">
        <v>100</v>
      </c>
      <c r="H37" s="138" t="s">
        <v>7</v>
      </c>
      <c r="I37" s="138" t="s">
        <v>7</v>
      </c>
      <c r="J37" s="138" t="s">
        <v>7</v>
      </c>
      <c r="K37" s="139" t="s">
        <v>7</v>
      </c>
    </row>
    <row r="38" spans="1:11" s="125" customFormat="1" hidden="1">
      <c r="A38" s="137" t="s">
        <v>7</v>
      </c>
      <c r="B38" s="137" t="s">
        <v>7</v>
      </c>
      <c r="C38" s="166" t="s">
        <v>386</v>
      </c>
      <c r="D38" s="167"/>
      <c r="E38" s="166"/>
      <c r="F38" s="140"/>
      <c r="G38" s="141" t="s">
        <v>100</v>
      </c>
      <c r="H38" s="138" t="s">
        <v>7</v>
      </c>
      <c r="I38" s="138" t="s">
        <v>7</v>
      </c>
      <c r="J38" s="138" t="s">
        <v>7</v>
      </c>
      <c r="K38" s="139" t="s">
        <v>7</v>
      </c>
    </row>
    <row r="39" spans="1:11" s="125" customFormat="1" hidden="1">
      <c r="A39" s="137" t="s">
        <v>7</v>
      </c>
      <c r="B39" s="137" t="s">
        <v>7</v>
      </c>
      <c r="C39" s="166" t="s">
        <v>329</v>
      </c>
      <c r="D39" s="167"/>
      <c r="E39" s="166"/>
      <c r="F39" s="140"/>
      <c r="G39" s="141" t="s">
        <v>100</v>
      </c>
      <c r="H39" s="138" t="s">
        <v>7</v>
      </c>
      <c r="I39" s="138" t="s">
        <v>7</v>
      </c>
      <c r="J39" s="138" t="s">
        <v>7</v>
      </c>
      <c r="K39" s="139" t="s">
        <v>7</v>
      </c>
    </row>
    <row r="40" spans="1:11" s="125" customFormat="1" hidden="1">
      <c r="A40" s="137" t="s">
        <v>7</v>
      </c>
      <c r="B40" s="137" t="s">
        <v>7</v>
      </c>
      <c r="C40" s="166" t="s">
        <v>378</v>
      </c>
      <c r="D40" s="167"/>
      <c r="E40" s="166"/>
      <c r="F40" s="140"/>
      <c r="G40" s="141" t="s">
        <v>100</v>
      </c>
      <c r="H40" s="138" t="s">
        <v>7</v>
      </c>
      <c r="I40" s="138" t="s">
        <v>7</v>
      </c>
      <c r="J40" s="138" t="s">
        <v>7</v>
      </c>
      <c r="K40" s="139" t="s">
        <v>7</v>
      </c>
    </row>
    <row r="41" spans="1:11" s="125" customFormat="1" hidden="1">
      <c r="A41" s="137" t="s">
        <v>7</v>
      </c>
      <c r="B41" s="137" t="s">
        <v>7</v>
      </c>
      <c r="C41" s="166" t="s">
        <v>375</v>
      </c>
      <c r="D41" s="167"/>
      <c r="E41" s="166"/>
      <c r="F41" s="140"/>
      <c r="G41" s="141" t="s">
        <v>100</v>
      </c>
      <c r="H41" s="138" t="s">
        <v>7</v>
      </c>
      <c r="I41" s="138" t="s">
        <v>7</v>
      </c>
      <c r="J41" s="138" t="s">
        <v>7</v>
      </c>
      <c r="K41" s="139" t="s">
        <v>7</v>
      </c>
    </row>
    <row r="42" spans="1:11" s="125" customFormat="1" hidden="1">
      <c r="A42" s="137" t="s">
        <v>7</v>
      </c>
      <c r="B42" s="137" t="s">
        <v>7</v>
      </c>
      <c r="C42" s="166" t="s">
        <v>413</v>
      </c>
      <c r="D42" s="167"/>
      <c r="E42" s="166"/>
      <c r="F42" s="140"/>
      <c r="G42" s="141" t="s">
        <v>100</v>
      </c>
      <c r="H42" s="138" t="s">
        <v>7</v>
      </c>
      <c r="I42" s="138" t="s">
        <v>7</v>
      </c>
      <c r="J42" s="138" t="s">
        <v>7</v>
      </c>
      <c r="K42" s="139" t="s">
        <v>7</v>
      </c>
    </row>
    <row r="43" spans="1:11" s="125" customFormat="1" hidden="1">
      <c r="A43" s="137" t="s">
        <v>7</v>
      </c>
      <c r="B43" s="137" t="s">
        <v>7</v>
      </c>
      <c r="C43" s="166" t="s">
        <v>7</v>
      </c>
      <c r="D43" s="167"/>
      <c r="E43" s="166"/>
      <c r="F43" s="142" t="s">
        <v>7</v>
      </c>
      <c r="G43" s="141" t="s">
        <v>7</v>
      </c>
      <c r="H43" s="138" t="s">
        <v>7</v>
      </c>
      <c r="I43" s="138" t="s">
        <v>7</v>
      </c>
      <c r="J43" s="138"/>
      <c r="K43" s="139"/>
    </row>
    <row r="44" spans="1:11" s="125" customFormat="1" hidden="1">
      <c r="A44" s="137" t="s">
        <v>7</v>
      </c>
      <c r="B44" s="137" t="s">
        <v>7</v>
      </c>
      <c r="C44" s="166" t="s">
        <v>403</v>
      </c>
      <c r="D44" s="167"/>
      <c r="E44" s="166"/>
      <c r="F44" s="140"/>
      <c r="G44" s="141" t="s">
        <v>100</v>
      </c>
      <c r="H44" s="138" t="s">
        <v>7</v>
      </c>
      <c r="I44" s="138" t="s">
        <v>7</v>
      </c>
      <c r="J44" s="138" t="s">
        <v>7</v>
      </c>
      <c r="K44" s="139" t="s">
        <v>7</v>
      </c>
    </row>
    <row r="45" spans="1:11" s="125" customFormat="1" hidden="1">
      <c r="A45" s="137" t="s">
        <v>7</v>
      </c>
      <c r="B45" s="137" t="s">
        <v>7</v>
      </c>
      <c r="C45" s="166" t="s">
        <v>374</v>
      </c>
      <c r="D45" s="167"/>
      <c r="E45" s="166"/>
      <c r="F45" s="140"/>
      <c r="G45" s="141" t="s">
        <v>100</v>
      </c>
      <c r="H45" s="138" t="s">
        <v>7</v>
      </c>
      <c r="I45" s="138" t="s">
        <v>7</v>
      </c>
      <c r="J45" s="138" t="s">
        <v>7</v>
      </c>
      <c r="K45" s="139" t="s">
        <v>7</v>
      </c>
    </row>
    <row r="46" spans="1:11" s="125" customFormat="1" hidden="1">
      <c r="A46" s="137" t="s">
        <v>7</v>
      </c>
      <c r="B46" s="137" t="s">
        <v>7</v>
      </c>
      <c r="C46" s="166" t="s">
        <v>7</v>
      </c>
      <c r="D46" s="167"/>
      <c r="E46" s="166"/>
      <c r="F46" s="142" t="s">
        <v>7</v>
      </c>
      <c r="G46" s="141" t="s">
        <v>7</v>
      </c>
      <c r="H46" s="138" t="s">
        <v>7</v>
      </c>
      <c r="I46" s="138" t="s">
        <v>7</v>
      </c>
      <c r="J46" s="138"/>
      <c r="K46" s="139"/>
    </row>
    <row r="47" spans="1:11" s="125" customFormat="1" hidden="1">
      <c r="A47" s="137" t="s">
        <v>7</v>
      </c>
      <c r="B47" s="137" t="s">
        <v>7</v>
      </c>
      <c r="C47" s="166" t="s">
        <v>387</v>
      </c>
      <c r="D47" s="167"/>
      <c r="E47" s="166"/>
      <c r="F47" s="140"/>
      <c r="G47" s="141" t="s">
        <v>100</v>
      </c>
      <c r="H47" s="138" t="s">
        <v>7</v>
      </c>
      <c r="I47" s="138" t="s">
        <v>7</v>
      </c>
      <c r="J47" s="138" t="s">
        <v>7</v>
      </c>
      <c r="K47" s="139" t="s">
        <v>7</v>
      </c>
    </row>
    <row r="48" spans="1:11" s="125" customFormat="1" hidden="1">
      <c r="A48" s="137" t="s">
        <v>7</v>
      </c>
      <c r="B48" s="137" t="s">
        <v>7</v>
      </c>
      <c r="C48" s="166" t="s">
        <v>341</v>
      </c>
      <c r="D48" s="167"/>
      <c r="E48" s="166"/>
      <c r="F48" s="140"/>
      <c r="G48" s="141" t="s">
        <v>100</v>
      </c>
      <c r="H48" s="138" t="s">
        <v>7</v>
      </c>
      <c r="I48" s="138" t="s">
        <v>7</v>
      </c>
      <c r="J48" s="138" t="s">
        <v>7</v>
      </c>
      <c r="K48" s="139" t="s">
        <v>7</v>
      </c>
    </row>
    <row r="49" spans="1:11" s="125" customFormat="1" hidden="1">
      <c r="A49" s="137" t="s">
        <v>7</v>
      </c>
      <c r="B49" s="137" t="s">
        <v>7</v>
      </c>
      <c r="C49" s="166" t="s">
        <v>318</v>
      </c>
      <c r="D49" s="167"/>
      <c r="E49" s="166"/>
      <c r="F49" s="140"/>
      <c r="G49" s="141" t="s">
        <v>100</v>
      </c>
      <c r="H49" s="138" t="s">
        <v>7</v>
      </c>
      <c r="I49" s="138" t="s">
        <v>7</v>
      </c>
      <c r="J49" s="138" t="s">
        <v>7</v>
      </c>
      <c r="K49" s="139" t="s">
        <v>7</v>
      </c>
    </row>
    <row r="50" spans="1:11" s="125" customFormat="1" hidden="1">
      <c r="A50" s="137" t="s">
        <v>7</v>
      </c>
      <c r="B50" s="137" t="s">
        <v>7</v>
      </c>
      <c r="C50" s="166" t="s">
        <v>400</v>
      </c>
      <c r="D50" s="167"/>
      <c r="E50" s="166"/>
      <c r="F50" s="140"/>
      <c r="G50" s="141" t="s">
        <v>100</v>
      </c>
      <c r="H50" s="138" t="s">
        <v>7</v>
      </c>
      <c r="I50" s="138" t="s">
        <v>7</v>
      </c>
      <c r="J50" s="138" t="s">
        <v>7</v>
      </c>
      <c r="K50" s="139" t="s">
        <v>7</v>
      </c>
    </row>
    <row r="51" spans="1:11" s="125" customFormat="1" hidden="1">
      <c r="A51" s="137" t="s">
        <v>7</v>
      </c>
      <c r="B51" s="137" t="s">
        <v>7</v>
      </c>
      <c r="C51" s="166" t="s">
        <v>376</v>
      </c>
      <c r="D51" s="167"/>
      <c r="E51" s="166"/>
      <c r="F51" s="140"/>
      <c r="G51" s="141" t="s">
        <v>100</v>
      </c>
      <c r="H51" s="138" t="s">
        <v>7</v>
      </c>
      <c r="I51" s="138" t="s">
        <v>7</v>
      </c>
      <c r="J51" s="138" t="s">
        <v>7</v>
      </c>
      <c r="K51" s="139" t="s">
        <v>7</v>
      </c>
    </row>
    <row r="52" spans="1:11" s="125" customFormat="1" hidden="1">
      <c r="A52" s="137" t="s">
        <v>7</v>
      </c>
      <c r="B52" s="137" t="s">
        <v>7</v>
      </c>
      <c r="C52" s="166" t="s">
        <v>7</v>
      </c>
      <c r="D52" s="167"/>
      <c r="E52" s="166"/>
      <c r="F52" s="142" t="s">
        <v>7</v>
      </c>
      <c r="G52" s="141" t="s">
        <v>7</v>
      </c>
      <c r="H52" s="138" t="s">
        <v>7</v>
      </c>
      <c r="I52" s="138" t="s">
        <v>7</v>
      </c>
      <c r="J52" s="138"/>
      <c r="K52" s="139"/>
    </row>
    <row r="53" spans="1:11" s="125" customFormat="1" hidden="1">
      <c r="A53" s="137" t="s">
        <v>7</v>
      </c>
      <c r="B53" s="137" t="s">
        <v>7</v>
      </c>
      <c r="C53" s="166" t="s">
        <v>366</v>
      </c>
      <c r="D53" s="167"/>
      <c r="E53" s="166"/>
      <c r="F53" s="140"/>
      <c r="G53" s="141" t="s">
        <v>100</v>
      </c>
      <c r="H53" s="138" t="s">
        <v>7</v>
      </c>
      <c r="I53" s="138" t="s">
        <v>7</v>
      </c>
      <c r="J53" s="138" t="s">
        <v>7</v>
      </c>
      <c r="K53" s="139" t="s">
        <v>7</v>
      </c>
    </row>
    <row r="54" spans="1:11" s="125" customFormat="1" hidden="1">
      <c r="A54" s="137" t="s">
        <v>7</v>
      </c>
      <c r="B54" s="137" t="s">
        <v>7</v>
      </c>
      <c r="C54" s="166" t="s">
        <v>7</v>
      </c>
      <c r="D54" s="167"/>
      <c r="E54" s="166"/>
      <c r="F54" s="142" t="s">
        <v>7</v>
      </c>
      <c r="G54" s="141" t="s">
        <v>7</v>
      </c>
      <c r="H54" s="138" t="s">
        <v>7</v>
      </c>
      <c r="I54" s="138" t="s">
        <v>7</v>
      </c>
      <c r="J54" s="138"/>
      <c r="K54" s="139"/>
    </row>
    <row r="55" spans="1:11" s="125" customFormat="1" hidden="1">
      <c r="A55" s="137" t="s">
        <v>7</v>
      </c>
      <c r="B55" s="137" t="s">
        <v>7</v>
      </c>
      <c r="C55" s="166" t="s">
        <v>342</v>
      </c>
      <c r="D55" s="167"/>
      <c r="E55" s="166"/>
      <c r="F55" s="140"/>
      <c r="G55" s="141" t="s">
        <v>100</v>
      </c>
      <c r="H55" s="138" t="s">
        <v>7</v>
      </c>
      <c r="I55" s="138" t="s">
        <v>7</v>
      </c>
      <c r="J55" s="138" t="s">
        <v>7</v>
      </c>
      <c r="K55" s="139" t="s">
        <v>7</v>
      </c>
    </row>
    <row r="56" spans="1:11" s="125" customFormat="1" hidden="1">
      <c r="A56" s="137" t="s">
        <v>7</v>
      </c>
      <c r="B56" s="137" t="s">
        <v>7</v>
      </c>
      <c r="C56" s="166" t="s">
        <v>415</v>
      </c>
      <c r="D56" s="167"/>
      <c r="E56" s="166"/>
      <c r="F56" s="140"/>
      <c r="G56" s="141" t="s">
        <v>100</v>
      </c>
      <c r="H56" s="138" t="s">
        <v>7</v>
      </c>
      <c r="I56" s="138" t="s">
        <v>7</v>
      </c>
      <c r="J56" s="138" t="s">
        <v>7</v>
      </c>
      <c r="K56" s="139" t="s">
        <v>7</v>
      </c>
    </row>
    <row r="57" spans="1:11" s="125" customFormat="1" hidden="1">
      <c r="A57" s="137" t="s">
        <v>7</v>
      </c>
      <c r="B57" s="137" t="s">
        <v>7</v>
      </c>
      <c r="C57" s="166" t="s">
        <v>373</v>
      </c>
      <c r="D57" s="167"/>
      <c r="E57" s="166"/>
      <c r="F57" s="140"/>
      <c r="G57" s="141" t="s">
        <v>100</v>
      </c>
      <c r="H57" s="138" t="s">
        <v>7</v>
      </c>
      <c r="I57" s="138" t="s">
        <v>7</v>
      </c>
      <c r="J57" s="138" t="s">
        <v>7</v>
      </c>
      <c r="K57" s="139" t="s">
        <v>7</v>
      </c>
    </row>
    <row r="58" spans="1:11" s="125" customFormat="1" hidden="1">
      <c r="A58" s="137">
        <v>3</v>
      </c>
      <c r="B58" s="137" t="s">
        <v>314</v>
      </c>
      <c r="C58" s="235" t="s">
        <v>410</v>
      </c>
      <c r="D58" s="235"/>
      <c r="E58" s="235"/>
      <c r="F58" s="235"/>
      <c r="G58" s="235"/>
      <c r="H58" s="138" t="s">
        <v>51</v>
      </c>
      <c r="I58" s="138">
        <f>SUM(F59:F60)</f>
        <v>0</v>
      </c>
      <c r="J58" s="138"/>
      <c r="K58" s="139"/>
    </row>
    <row r="59" spans="1:11" s="145" customFormat="1" ht="15.75" hidden="1">
      <c r="A59" s="137" t="s">
        <v>7</v>
      </c>
      <c r="B59" s="137" t="s">
        <v>7</v>
      </c>
      <c r="C59" s="166" t="s">
        <v>411</v>
      </c>
      <c r="D59" s="167"/>
      <c r="E59" s="166"/>
      <c r="F59" s="140"/>
      <c r="G59" s="141" t="s">
        <v>51</v>
      </c>
      <c r="H59" s="138" t="s">
        <v>7</v>
      </c>
      <c r="I59" s="138" t="s">
        <v>7</v>
      </c>
      <c r="J59" s="143"/>
      <c r="K59" s="144"/>
    </row>
    <row r="60" spans="1:11" s="145" customFormat="1" ht="15.75" hidden="1">
      <c r="A60" s="137" t="s">
        <v>7</v>
      </c>
      <c r="B60" s="137" t="s">
        <v>7</v>
      </c>
      <c r="C60" s="166" t="s">
        <v>412</v>
      </c>
      <c r="D60" s="167"/>
      <c r="E60" s="166"/>
      <c r="F60" s="140"/>
      <c r="G60" s="141" t="s">
        <v>51</v>
      </c>
      <c r="H60" s="138" t="s">
        <v>7</v>
      </c>
      <c r="I60" s="138" t="s">
        <v>7</v>
      </c>
      <c r="J60" s="143"/>
      <c r="K60" s="144"/>
    </row>
    <row r="61" spans="1:11" s="125" customFormat="1" hidden="1">
      <c r="A61" s="137">
        <v>4</v>
      </c>
      <c r="B61" s="137" t="s">
        <v>314</v>
      </c>
      <c r="C61" s="235" t="s">
        <v>396</v>
      </c>
      <c r="D61" s="235"/>
      <c r="E61" s="235"/>
      <c r="F61" s="235"/>
      <c r="G61" s="235"/>
      <c r="H61" s="138" t="s">
        <v>51</v>
      </c>
      <c r="I61" s="138"/>
      <c r="J61" s="138"/>
      <c r="K61" s="139"/>
    </row>
    <row r="62" spans="1:11" s="125" customFormat="1" hidden="1">
      <c r="A62" s="137">
        <v>5</v>
      </c>
      <c r="B62" s="137" t="s">
        <v>314</v>
      </c>
      <c r="C62" s="235" t="s">
        <v>404</v>
      </c>
      <c r="D62" s="235"/>
      <c r="E62" s="235"/>
      <c r="F62" s="235"/>
      <c r="G62" s="235"/>
      <c r="H62" s="138" t="s">
        <v>51</v>
      </c>
      <c r="I62" s="138"/>
      <c r="J62" s="138"/>
      <c r="K62" s="139"/>
    </row>
    <row r="63" spans="1:11" s="129" customFormat="1" hidden="1">
      <c r="A63" s="137" t="s">
        <v>7</v>
      </c>
      <c r="B63" s="137" t="s">
        <v>7</v>
      </c>
      <c r="C63" s="247" t="s">
        <v>7</v>
      </c>
      <c r="D63" s="247"/>
      <c r="E63" s="247"/>
      <c r="F63" s="248"/>
      <c r="G63" s="248"/>
      <c r="H63" s="137" t="s">
        <v>7</v>
      </c>
      <c r="I63" s="137" t="s">
        <v>7</v>
      </c>
      <c r="J63" s="146"/>
      <c r="K63" s="147"/>
    </row>
    <row r="64" spans="1:11" s="151" customFormat="1" ht="150" hidden="1" customHeight="1">
      <c r="A64" s="148">
        <v>6</v>
      </c>
      <c r="B64" s="148" t="s">
        <v>314</v>
      </c>
      <c r="C64" s="168" t="s">
        <v>420</v>
      </c>
      <c r="D64" s="169"/>
      <c r="E64" s="168"/>
      <c r="F64" s="168"/>
      <c r="G64" s="168"/>
      <c r="H64" s="149" t="s">
        <v>51</v>
      </c>
      <c r="I64" s="149"/>
      <c r="J64" s="149"/>
      <c r="K64" s="150"/>
    </row>
    <row r="65" spans="1:11" s="125" customFormat="1" ht="31.5" hidden="1">
      <c r="A65" s="137">
        <v>7</v>
      </c>
      <c r="B65" s="137" t="s">
        <v>314</v>
      </c>
      <c r="C65" s="162" t="s">
        <v>409</v>
      </c>
      <c r="D65" s="170"/>
      <c r="E65" s="162"/>
      <c r="F65" s="162"/>
      <c r="G65" s="162"/>
      <c r="H65" s="138" t="s">
        <v>100</v>
      </c>
      <c r="I65" s="138"/>
      <c r="J65" s="138"/>
      <c r="K65" s="139"/>
    </row>
    <row r="66" spans="1:11" s="125" customFormat="1" ht="31.5" hidden="1">
      <c r="A66" s="137">
        <v>8</v>
      </c>
      <c r="B66" s="137" t="s">
        <v>314</v>
      </c>
      <c r="C66" s="162" t="s">
        <v>405</v>
      </c>
      <c r="D66" s="170"/>
      <c r="E66" s="162"/>
      <c r="F66" s="162"/>
      <c r="G66" s="162"/>
      <c r="H66" s="138"/>
      <c r="I66" s="152">
        <f>SUM(F67:F69)</f>
        <v>0</v>
      </c>
      <c r="J66" s="138"/>
      <c r="K66" s="139"/>
    </row>
    <row r="67" spans="1:11" s="125" customFormat="1" hidden="1">
      <c r="A67" s="137" t="s">
        <v>7</v>
      </c>
      <c r="B67" s="137" t="s">
        <v>7</v>
      </c>
      <c r="C67" s="166" t="s">
        <v>407</v>
      </c>
      <c r="D67" s="167"/>
      <c r="E67" s="166"/>
      <c r="F67" s="140"/>
      <c r="G67" s="141" t="s">
        <v>100</v>
      </c>
      <c r="H67" s="138" t="s">
        <v>7</v>
      </c>
      <c r="I67" s="138" t="s">
        <v>7</v>
      </c>
      <c r="J67" s="138" t="s">
        <v>7</v>
      </c>
      <c r="K67" s="139" t="s">
        <v>7</v>
      </c>
    </row>
    <row r="68" spans="1:11" s="125" customFormat="1" hidden="1">
      <c r="A68" s="137" t="s">
        <v>7</v>
      </c>
      <c r="B68" s="137" t="s">
        <v>7</v>
      </c>
      <c r="C68" s="166" t="s">
        <v>406</v>
      </c>
      <c r="D68" s="167"/>
      <c r="E68" s="166"/>
      <c r="F68" s="140"/>
      <c r="G68" s="141" t="s">
        <v>100</v>
      </c>
      <c r="H68" s="138" t="s">
        <v>7</v>
      </c>
      <c r="I68" s="138" t="s">
        <v>7</v>
      </c>
      <c r="J68" s="138" t="s">
        <v>7</v>
      </c>
      <c r="K68" s="139" t="s">
        <v>7</v>
      </c>
    </row>
    <row r="69" spans="1:11" s="125" customFormat="1" hidden="1">
      <c r="A69" s="137" t="s">
        <v>7</v>
      </c>
      <c r="B69" s="137" t="s">
        <v>7</v>
      </c>
      <c r="C69" s="166" t="s">
        <v>408</v>
      </c>
      <c r="D69" s="167"/>
      <c r="E69" s="166"/>
      <c r="F69" s="140"/>
      <c r="G69" s="141" t="s">
        <v>100</v>
      </c>
      <c r="H69" s="138" t="s">
        <v>7</v>
      </c>
      <c r="I69" s="138" t="s">
        <v>7</v>
      </c>
      <c r="J69" s="138" t="s">
        <v>7</v>
      </c>
      <c r="K69" s="139" t="s">
        <v>7</v>
      </c>
    </row>
    <row r="70" spans="1:11" s="129" customFormat="1" ht="37.5" hidden="1" customHeight="1">
      <c r="A70" s="137">
        <v>9</v>
      </c>
      <c r="B70" s="137" t="s">
        <v>314</v>
      </c>
      <c r="C70" s="245" t="s">
        <v>478</v>
      </c>
      <c r="D70" s="245"/>
      <c r="E70" s="245"/>
      <c r="F70" s="246"/>
      <c r="G70" s="246"/>
      <c r="H70" s="137" t="s">
        <v>51</v>
      </c>
      <c r="I70" s="137"/>
      <c r="J70" s="146"/>
      <c r="K70" s="147"/>
    </row>
    <row r="71" spans="1:11" hidden="1">
      <c r="A71" s="134" t="s">
        <v>10</v>
      </c>
      <c r="B71" s="135" t="s">
        <v>7</v>
      </c>
      <c r="C71" s="256" t="s">
        <v>310</v>
      </c>
      <c r="D71" s="256"/>
      <c r="E71" s="256"/>
      <c r="F71" s="235"/>
      <c r="G71" s="235"/>
      <c r="H71" s="153" t="s">
        <v>7</v>
      </c>
      <c r="I71" s="153" t="s">
        <v>7</v>
      </c>
      <c r="J71" s="153" t="s">
        <v>7</v>
      </c>
      <c r="K71" s="153" t="s">
        <v>7</v>
      </c>
    </row>
    <row r="72" spans="1:11" s="125" customFormat="1" ht="36" hidden="1" customHeight="1">
      <c r="A72" s="137">
        <v>10</v>
      </c>
      <c r="B72" s="137" t="s">
        <v>309</v>
      </c>
      <c r="C72" s="235" t="s">
        <v>436</v>
      </c>
      <c r="D72" s="235"/>
      <c r="E72" s="235"/>
      <c r="F72" s="235"/>
      <c r="G72" s="235"/>
      <c r="H72" s="138" t="s">
        <v>100</v>
      </c>
      <c r="I72" s="138"/>
      <c r="J72" s="138"/>
      <c r="K72" s="139"/>
    </row>
    <row r="73" spans="1:11" s="125" customFormat="1" ht="36" hidden="1" customHeight="1">
      <c r="A73" s="137">
        <v>11</v>
      </c>
      <c r="B73" s="137" t="s">
        <v>309</v>
      </c>
      <c r="C73" s="235" t="s">
        <v>311</v>
      </c>
      <c r="D73" s="235"/>
      <c r="E73" s="235"/>
      <c r="F73" s="235"/>
      <c r="G73" s="235"/>
      <c r="H73" s="138" t="s">
        <v>51</v>
      </c>
      <c r="I73" s="138"/>
      <c r="J73" s="138"/>
      <c r="K73" s="139"/>
    </row>
    <row r="74" spans="1:11" s="125" customFormat="1" ht="52.5" hidden="1" customHeight="1">
      <c r="A74" s="137">
        <v>12</v>
      </c>
      <c r="B74" s="137" t="s">
        <v>309</v>
      </c>
      <c r="C74" s="235" t="s">
        <v>435</v>
      </c>
      <c r="D74" s="235"/>
      <c r="E74" s="235"/>
      <c r="F74" s="235"/>
      <c r="G74" s="235"/>
      <c r="H74" s="138" t="s">
        <v>100</v>
      </c>
      <c r="I74" s="138"/>
      <c r="J74" s="138"/>
      <c r="K74" s="139"/>
    </row>
    <row r="75" spans="1:11" s="125" customFormat="1" hidden="1">
      <c r="A75" s="137">
        <v>13</v>
      </c>
      <c r="B75" s="137" t="s">
        <v>309</v>
      </c>
      <c r="C75" s="235" t="s">
        <v>418</v>
      </c>
      <c r="D75" s="235"/>
      <c r="E75" s="235"/>
      <c r="F75" s="243"/>
      <c r="G75" s="243"/>
      <c r="H75" s="138" t="s">
        <v>51</v>
      </c>
      <c r="I75" s="138"/>
      <c r="J75" s="138"/>
      <c r="K75" s="139"/>
    </row>
    <row r="76" spans="1:11" s="125" customFormat="1" hidden="1">
      <c r="A76" s="137">
        <v>14</v>
      </c>
      <c r="B76" s="137" t="s">
        <v>309</v>
      </c>
      <c r="C76" s="235" t="s">
        <v>419</v>
      </c>
      <c r="D76" s="235"/>
      <c r="E76" s="235"/>
      <c r="F76" s="243"/>
      <c r="G76" s="243"/>
      <c r="H76" s="138" t="s">
        <v>51</v>
      </c>
      <c r="I76" s="138"/>
      <c r="J76" s="138"/>
      <c r="K76" s="139"/>
    </row>
    <row r="77" spans="1:11" ht="40.5" hidden="1" customHeight="1">
      <c r="A77" s="154">
        <v>15</v>
      </c>
      <c r="B77" s="154" t="s">
        <v>309</v>
      </c>
      <c r="C77" s="252" t="s">
        <v>421</v>
      </c>
      <c r="D77" s="252"/>
      <c r="E77" s="252"/>
      <c r="F77" s="235"/>
      <c r="G77" s="235"/>
      <c r="H77" s="152" t="s">
        <v>100</v>
      </c>
      <c r="I77" s="152">
        <f>SUM(F78:F87)</f>
        <v>0</v>
      </c>
      <c r="J77" s="138"/>
      <c r="K77" s="139"/>
    </row>
    <row r="78" spans="1:11" hidden="1">
      <c r="A78" s="154" t="s">
        <v>7</v>
      </c>
      <c r="B78" s="154" t="s">
        <v>7</v>
      </c>
      <c r="C78" s="171" t="s">
        <v>319</v>
      </c>
      <c r="D78" s="172"/>
      <c r="E78" s="171"/>
      <c r="F78" s="140"/>
      <c r="G78" s="141" t="s">
        <v>100</v>
      </c>
      <c r="H78" s="152" t="s">
        <v>7</v>
      </c>
      <c r="I78" s="152" t="s">
        <v>7</v>
      </c>
      <c r="J78" s="138" t="s">
        <v>7</v>
      </c>
      <c r="K78" s="139" t="s">
        <v>7</v>
      </c>
    </row>
    <row r="79" spans="1:11" hidden="1">
      <c r="A79" s="154" t="s">
        <v>7</v>
      </c>
      <c r="B79" s="154" t="s">
        <v>7</v>
      </c>
      <c r="C79" s="171" t="s">
        <v>379</v>
      </c>
      <c r="D79" s="172"/>
      <c r="E79" s="171"/>
      <c r="F79" s="140"/>
      <c r="G79" s="141" t="s">
        <v>100</v>
      </c>
      <c r="H79" s="152" t="s">
        <v>7</v>
      </c>
      <c r="I79" s="152" t="s">
        <v>7</v>
      </c>
      <c r="J79" s="138" t="s">
        <v>7</v>
      </c>
      <c r="K79" s="139" t="s">
        <v>7</v>
      </c>
    </row>
    <row r="80" spans="1:11" hidden="1">
      <c r="A80" s="154" t="s">
        <v>7</v>
      </c>
      <c r="B80" s="154" t="s">
        <v>7</v>
      </c>
      <c r="C80" s="171" t="s">
        <v>359</v>
      </c>
      <c r="D80" s="172"/>
      <c r="E80" s="171"/>
      <c r="F80" s="140"/>
      <c r="G80" s="141" t="s">
        <v>100</v>
      </c>
      <c r="H80" s="152" t="s">
        <v>7</v>
      </c>
      <c r="I80" s="152" t="s">
        <v>7</v>
      </c>
      <c r="J80" s="138"/>
      <c r="K80" s="139"/>
    </row>
    <row r="81" spans="1:11" hidden="1">
      <c r="A81" s="154" t="s">
        <v>7</v>
      </c>
      <c r="B81" s="154" t="s">
        <v>7</v>
      </c>
      <c r="C81" s="171" t="s">
        <v>343</v>
      </c>
      <c r="D81" s="172"/>
      <c r="E81" s="171"/>
      <c r="F81" s="140"/>
      <c r="G81" s="141" t="s">
        <v>100</v>
      </c>
      <c r="H81" s="152" t="s">
        <v>7</v>
      </c>
      <c r="I81" s="152" t="s">
        <v>7</v>
      </c>
      <c r="J81" s="138" t="s">
        <v>7</v>
      </c>
      <c r="K81" s="139" t="s">
        <v>7</v>
      </c>
    </row>
    <row r="82" spans="1:11" hidden="1">
      <c r="A82" s="154" t="s">
        <v>7</v>
      </c>
      <c r="B82" s="154" t="s">
        <v>7</v>
      </c>
      <c r="C82" s="171" t="s">
        <v>380</v>
      </c>
      <c r="D82" s="172"/>
      <c r="E82" s="171"/>
      <c r="F82" s="140"/>
      <c r="G82" s="141" t="s">
        <v>100</v>
      </c>
      <c r="H82" s="152" t="s">
        <v>7</v>
      </c>
      <c r="I82" s="152" t="s">
        <v>7</v>
      </c>
      <c r="J82" s="138" t="s">
        <v>7</v>
      </c>
      <c r="K82" s="139" t="s">
        <v>7</v>
      </c>
    </row>
    <row r="83" spans="1:11" hidden="1">
      <c r="A83" s="154" t="s">
        <v>7</v>
      </c>
      <c r="B83" s="154" t="s">
        <v>7</v>
      </c>
      <c r="C83" s="171" t="s">
        <v>320</v>
      </c>
      <c r="D83" s="172"/>
      <c r="E83" s="171"/>
      <c r="F83" s="140"/>
      <c r="G83" s="141" t="s">
        <v>100</v>
      </c>
      <c r="H83" s="152" t="s">
        <v>7</v>
      </c>
      <c r="I83" s="152" t="s">
        <v>7</v>
      </c>
      <c r="J83" s="138" t="s">
        <v>7</v>
      </c>
      <c r="K83" s="139" t="s">
        <v>7</v>
      </c>
    </row>
    <row r="84" spans="1:11" hidden="1">
      <c r="A84" s="154" t="s">
        <v>7</v>
      </c>
      <c r="B84" s="154" t="s">
        <v>7</v>
      </c>
      <c r="C84" s="171" t="s">
        <v>368</v>
      </c>
      <c r="D84" s="172"/>
      <c r="E84" s="171"/>
      <c r="F84" s="140"/>
      <c r="G84" s="141" t="s">
        <v>100</v>
      </c>
      <c r="H84" s="152" t="s">
        <v>7</v>
      </c>
      <c r="I84" s="152" t="s">
        <v>7</v>
      </c>
      <c r="J84" s="138" t="s">
        <v>7</v>
      </c>
      <c r="K84" s="139" t="s">
        <v>7</v>
      </c>
    </row>
    <row r="85" spans="1:11" hidden="1">
      <c r="A85" s="154" t="s">
        <v>7</v>
      </c>
      <c r="B85" s="154" t="s">
        <v>7</v>
      </c>
      <c r="C85" s="171" t="s">
        <v>344</v>
      </c>
      <c r="D85" s="172"/>
      <c r="E85" s="171"/>
      <c r="F85" s="140"/>
      <c r="G85" s="141" t="s">
        <v>100</v>
      </c>
      <c r="H85" s="152" t="s">
        <v>7</v>
      </c>
      <c r="I85" s="152" t="s">
        <v>7</v>
      </c>
      <c r="J85" s="138" t="s">
        <v>7</v>
      </c>
      <c r="K85" s="139" t="s">
        <v>7</v>
      </c>
    </row>
    <row r="86" spans="1:11" hidden="1">
      <c r="A86" s="154" t="s">
        <v>7</v>
      </c>
      <c r="B86" s="154" t="s">
        <v>7</v>
      </c>
      <c r="C86" s="171" t="s">
        <v>338</v>
      </c>
      <c r="D86" s="172"/>
      <c r="E86" s="171"/>
      <c r="F86" s="140"/>
      <c r="G86" s="141" t="s">
        <v>100</v>
      </c>
      <c r="H86" s="152" t="s">
        <v>7</v>
      </c>
      <c r="I86" s="152" t="s">
        <v>7</v>
      </c>
      <c r="J86" s="138" t="s">
        <v>7</v>
      </c>
      <c r="K86" s="139" t="s">
        <v>7</v>
      </c>
    </row>
    <row r="87" spans="1:11" hidden="1">
      <c r="A87" s="154" t="s">
        <v>7</v>
      </c>
      <c r="B87" s="154" t="s">
        <v>7</v>
      </c>
      <c r="C87" s="171" t="s">
        <v>360</v>
      </c>
      <c r="D87" s="172"/>
      <c r="E87" s="171"/>
      <c r="F87" s="140"/>
      <c r="G87" s="141" t="s">
        <v>100</v>
      </c>
      <c r="H87" s="152" t="s">
        <v>7</v>
      </c>
      <c r="I87" s="152" t="s">
        <v>7</v>
      </c>
      <c r="J87" s="138" t="s">
        <v>7</v>
      </c>
      <c r="K87" s="139" t="s">
        <v>7</v>
      </c>
    </row>
    <row r="88" spans="1:11" s="125" customFormat="1" ht="40.5" hidden="1" customHeight="1">
      <c r="A88" s="137">
        <v>16</v>
      </c>
      <c r="B88" s="137" t="s">
        <v>309</v>
      </c>
      <c r="C88" s="235" t="s">
        <v>422</v>
      </c>
      <c r="D88" s="235"/>
      <c r="E88" s="235"/>
      <c r="F88" s="235"/>
      <c r="G88" s="235"/>
      <c r="H88" s="138" t="s">
        <v>100</v>
      </c>
      <c r="I88" s="138">
        <f>SUM(F89:F100)</f>
        <v>0</v>
      </c>
      <c r="J88" s="138"/>
      <c r="K88" s="139"/>
    </row>
    <row r="89" spans="1:11" s="125" customFormat="1" hidden="1">
      <c r="A89" s="137" t="s">
        <v>7</v>
      </c>
      <c r="B89" s="137" t="s">
        <v>7</v>
      </c>
      <c r="C89" s="166" t="s">
        <v>382</v>
      </c>
      <c r="D89" s="167"/>
      <c r="E89" s="166"/>
      <c r="F89" s="140"/>
      <c r="G89" s="141" t="s">
        <v>100</v>
      </c>
      <c r="H89" s="138" t="s">
        <v>7</v>
      </c>
      <c r="I89" s="138" t="s">
        <v>7</v>
      </c>
      <c r="J89" s="138" t="s">
        <v>7</v>
      </c>
      <c r="K89" s="139" t="s">
        <v>7</v>
      </c>
    </row>
    <row r="90" spans="1:11" s="125" customFormat="1" hidden="1">
      <c r="A90" s="137" t="s">
        <v>7</v>
      </c>
      <c r="B90" s="137" t="s">
        <v>7</v>
      </c>
      <c r="C90" s="166" t="s">
        <v>323</v>
      </c>
      <c r="D90" s="167"/>
      <c r="E90" s="166"/>
      <c r="F90" s="140"/>
      <c r="G90" s="141" t="s">
        <v>100</v>
      </c>
      <c r="H90" s="138" t="s">
        <v>7</v>
      </c>
      <c r="I90" s="138" t="s">
        <v>7</v>
      </c>
      <c r="J90" s="138" t="s">
        <v>7</v>
      </c>
      <c r="K90" s="139" t="s">
        <v>7</v>
      </c>
    </row>
    <row r="91" spans="1:11" s="125" customFormat="1" hidden="1">
      <c r="A91" s="137" t="s">
        <v>7</v>
      </c>
      <c r="B91" s="137" t="s">
        <v>7</v>
      </c>
      <c r="C91" s="166" t="s">
        <v>321</v>
      </c>
      <c r="D91" s="167"/>
      <c r="E91" s="166"/>
      <c r="F91" s="140"/>
      <c r="G91" s="141" t="s">
        <v>100</v>
      </c>
      <c r="H91" s="138" t="s">
        <v>7</v>
      </c>
      <c r="I91" s="138" t="s">
        <v>7</v>
      </c>
      <c r="J91" s="138" t="s">
        <v>7</v>
      </c>
      <c r="K91" s="139" t="s">
        <v>7</v>
      </c>
    </row>
    <row r="92" spans="1:11" s="125" customFormat="1" hidden="1">
      <c r="A92" s="137" t="s">
        <v>7</v>
      </c>
      <c r="B92" s="137" t="s">
        <v>7</v>
      </c>
      <c r="C92" s="166" t="s">
        <v>351</v>
      </c>
      <c r="D92" s="167"/>
      <c r="E92" s="166"/>
      <c r="F92" s="140"/>
      <c r="G92" s="141" t="s">
        <v>100</v>
      </c>
      <c r="H92" s="138" t="s">
        <v>7</v>
      </c>
      <c r="I92" s="138" t="s">
        <v>7</v>
      </c>
      <c r="J92" s="138" t="s">
        <v>7</v>
      </c>
      <c r="K92" s="139" t="s">
        <v>7</v>
      </c>
    </row>
    <row r="93" spans="1:11" s="125" customFormat="1" hidden="1">
      <c r="A93" s="137" t="s">
        <v>7</v>
      </c>
      <c r="B93" s="137" t="s">
        <v>7</v>
      </c>
      <c r="C93" s="166" t="s">
        <v>332</v>
      </c>
      <c r="D93" s="167"/>
      <c r="E93" s="166"/>
      <c r="F93" s="140"/>
      <c r="G93" s="141" t="s">
        <v>100</v>
      </c>
      <c r="H93" s="138" t="s">
        <v>7</v>
      </c>
      <c r="I93" s="138" t="s">
        <v>7</v>
      </c>
      <c r="J93" s="138" t="s">
        <v>7</v>
      </c>
      <c r="K93" s="139" t="s">
        <v>7</v>
      </c>
    </row>
    <row r="94" spans="1:11" s="125" customFormat="1" hidden="1">
      <c r="A94" s="137" t="s">
        <v>7</v>
      </c>
      <c r="B94" s="137" t="s">
        <v>7</v>
      </c>
      <c r="C94" s="166" t="s">
        <v>369</v>
      </c>
      <c r="D94" s="167"/>
      <c r="E94" s="166"/>
      <c r="F94" s="140"/>
      <c r="G94" s="141" t="s">
        <v>100</v>
      </c>
      <c r="H94" s="138" t="s">
        <v>7</v>
      </c>
      <c r="I94" s="138" t="s">
        <v>7</v>
      </c>
      <c r="J94" s="138" t="s">
        <v>7</v>
      </c>
      <c r="K94" s="139" t="s">
        <v>7</v>
      </c>
    </row>
    <row r="95" spans="1:11" s="125" customFormat="1" hidden="1">
      <c r="A95" s="137" t="s">
        <v>7</v>
      </c>
      <c r="B95" s="137" t="s">
        <v>7</v>
      </c>
      <c r="C95" s="166" t="s">
        <v>322</v>
      </c>
      <c r="D95" s="167"/>
      <c r="E95" s="166"/>
      <c r="F95" s="140"/>
      <c r="G95" s="141" t="s">
        <v>100</v>
      </c>
      <c r="H95" s="138" t="s">
        <v>7</v>
      </c>
      <c r="I95" s="138" t="s">
        <v>7</v>
      </c>
      <c r="J95" s="138" t="s">
        <v>7</v>
      </c>
      <c r="K95" s="139" t="s">
        <v>7</v>
      </c>
    </row>
    <row r="96" spans="1:11" s="125" customFormat="1" hidden="1">
      <c r="A96" s="137" t="s">
        <v>7</v>
      </c>
      <c r="B96" s="137" t="s">
        <v>7</v>
      </c>
      <c r="C96" s="166" t="s">
        <v>381</v>
      </c>
      <c r="D96" s="167"/>
      <c r="E96" s="166"/>
      <c r="F96" s="140"/>
      <c r="G96" s="141" t="s">
        <v>100</v>
      </c>
      <c r="H96" s="138" t="s">
        <v>7</v>
      </c>
      <c r="I96" s="138" t="s">
        <v>7</v>
      </c>
      <c r="J96" s="138" t="s">
        <v>7</v>
      </c>
      <c r="K96" s="139" t="s">
        <v>7</v>
      </c>
    </row>
    <row r="97" spans="1:11" s="125" customFormat="1" hidden="1">
      <c r="A97" s="137" t="s">
        <v>7</v>
      </c>
      <c r="B97" s="137" t="s">
        <v>7</v>
      </c>
      <c r="C97" s="166" t="s">
        <v>347</v>
      </c>
      <c r="D97" s="167"/>
      <c r="E97" s="166"/>
      <c r="F97" s="140"/>
      <c r="G97" s="141" t="s">
        <v>100</v>
      </c>
      <c r="H97" s="138" t="s">
        <v>7</v>
      </c>
      <c r="I97" s="138" t="s">
        <v>7</v>
      </c>
      <c r="J97" s="138" t="s">
        <v>7</v>
      </c>
      <c r="K97" s="139" t="s">
        <v>7</v>
      </c>
    </row>
    <row r="98" spans="1:11" s="125" customFormat="1" hidden="1">
      <c r="A98" s="137" t="s">
        <v>7</v>
      </c>
      <c r="B98" s="137" t="s">
        <v>7</v>
      </c>
      <c r="C98" s="166" t="s">
        <v>348</v>
      </c>
      <c r="D98" s="167"/>
      <c r="E98" s="166"/>
      <c r="F98" s="140"/>
      <c r="G98" s="141" t="s">
        <v>100</v>
      </c>
      <c r="H98" s="138" t="s">
        <v>7</v>
      </c>
      <c r="I98" s="138" t="s">
        <v>7</v>
      </c>
      <c r="J98" s="138" t="s">
        <v>7</v>
      </c>
      <c r="K98" s="139" t="s">
        <v>7</v>
      </c>
    </row>
    <row r="99" spans="1:11" s="125" customFormat="1" hidden="1">
      <c r="A99" s="137" t="s">
        <v>7</v>
      </c>
      <c r="B99" s="137" t="s">
        <v>7</v>
      </c>
      <c r="C99" s="166" t="s">
        <v>364</v>
      </c>
      <c r="D99" s="167"/>
      <c r="E99" s="166"/>
      <c r="F99" s="140"/>
      <c r="G99" s="141" t="s">
        <v>100</v>
      </c>
      <c r="H99" s="138" t="s">
        <v>7</v>
      </c>
      <c r="I99" s="138" t="s">
        <v>7</v>
      </c>
      <c r="J99" s="138" t="s">
        <v>7</v>
      </c>
      <c r="K99" s="139" t="s">
        <v>7</v>
      </c>
    </row>
    <row r="100" spans="1:11" s="125" customFormat="1" hidden="1">
      <c r="A100" s="137" t="s">
        <v>7</v>
      </c>
      <c r="B100" s="137" t="s">
        <v>7</v>
      </c>
      <c r="C100" s="166" t="s">
        <v>377</v>
      </c>
      <c r="D100" s="167"/>
      <c r="E100" s="166"/>
      <c r="F100" s="140"/>
      <c r="G100" s="141" t="s">
        <v>100</v>
      </c>
      <c r="H100" s="138" t="s">
        <v>7</v>
      </c>
      <c r="I100" s="138" t="s">
        <v>7</v>
      </c>
      <c r="J100" s="138" t="s">
        <v>7</v>
      </c>
      <c r="K100" s="139" t="s">
        <v>7</v>
      </c>
    </row>
    <row r="101" spans="1:11" s="125" customFormat="1" ht="33.75" hidden="1" customHeight="1">
      <c r="A101" s="137">
        <v>17</v>
      </c>
      <c r="B101" s="137" t="s">
        <v>309</v>
      </c>
      <c r="C101" s="235" t="s">
        <v>423</v>
      </c>
      <c r="D101" s="235"/>
      <c r="E101" s="235"/>
      <c r="F101" s="235"/>
      <c r="G101" s="235"/>
      <c r="H101" s="138" t="s">
        <v>100</v>
      </c>
      <c r="I101" s="138">
        <f>SUM(F102:F103)</f>
        <v>0</v>
      </c>
      <c r="J101" s="138"/>
      <c r="K101" s="139"/>
    </row>
    <row r="102" spans="1:11" s="125" customFormat="1" hidden="1">
      <c r="A102" s="137" t="s">
        <v>7</v>
      </c>
      <c r="B102" s="137" t="s">
        <v>7</v>
      </c>
      <c r="C102" s="166" t="s">
        <v>324</v>
      </c>
      <c r="D102" s="167"/>
      <c r="E102" s="166"/>
      <c r="F102" s="140"/>
      <c r="G102" s="141" t="s">
        <v>100</v>
      </c>
      <c r="H102" s="138" t="s">
        <v>7</v>
      </c>
      <c r="I102" s="138" t="s">
        <v>7</v>
      </c>
      <c r="J102" s="138" t="s">
        <v>7</v>
      </c>
      <c r="K102" s="139" t="s">
        <v>7</v>
      </c>
    </row>
    <row r="103" spans="1:11" s="125" customFormat="1" hidden="1">
      <c r="A103" s="137" t="s">
        <v>7</v>
      </c>
      <c r="B103" s="137" t="s">
        <v>7</v>
      </c>
      <c r="C103" s="166" t="s">
        <v>325</v>
      </c>
      <c r="D103" s="167"/>
      <c r="E103" s="166"/>
      <c r="F103" s="140"/>
      <c r="G103" s="141" t="s">
        <v>100</v>
      </c>
      <c r="H103" s="138" t="s">
        <v>7</v>
      </c>
      <c r="I103" s="138" t="s">
        <v>7</v>
      </c>
      <c r="J103" s="138" t="s">
        <v>7</v>
      </c>
      <c r="K103" s="139" t="s">
        <v>7</v>
      </c>
    </row>
    <row r="104" spans="1:11" s="125" customFormat="1" ht="36" hidden="1" customHeight="1">
      <c r="A104" s="137">
        <v>18</v>
      </c>
      <c r="B104" s="137" t="s">
        <v>309</v>
      </c>
      <c r="C104" s="235" t="s">
        <v>424</v>
      </c>
      <c r="D104" s="235"/>
      <c r="E104" s="235"/>
      <c r="F104" s="235"/>
      <c r="G104" s="235"/>
      <c r="H104" s="138" t="s">
        <v>100</v>
      </c>
      <c r="I104" s="138">
        <f>SUM(F105:F112)</f>
        <v>0</v>
      </c>
      <c r="J104" s="138"/>
      <c r="K104" s="139"/>
    </row>
    <row r="105" spans="1:11" s="125" customFormat="1" hidden="1">
      <c r="A105" s="137" t="s">
        <v>7</v>
      </c>
      <c r="B105" s="137" t="s">
        <v>7</v>
      </c>
      <c r="C105" s="166" t="s">
        <v>367</v>
      </c>
      <c r="D105" s="167"/>
      <c r="E105" s="166"/>
      <c r="F105" s="140"/>
      <c r="G105" s="141" t="s">
        <v>100</v>
      </c>
      <c r="H105" s="138" t="s">
        <v>7</v>
      </c>
      <c r="I105" s="138" t="s">
        <v>7</v>
      </c>
      <c r="J105" s="138" t="s">
        <v>7</v>
      </c>
      <c r="K105" s="139" t="s">
        <v>7</v>
      </c>
    </row>
    <row r="106" spans="1:11" s="125" customFormat="1" hidden="1">
      <c r="A106" s="137" t="s">
        <v>7</v>
      </c>
      <c r="B106" s="137" t="s">
        <v>7</v>
      </c>
      <c r="C106" s="166" t="s">
        <v>336</v>
      </c>
      <c r="D106" s="167"/>
      <c r="E106" s="166"/>
      <c r="F106" s="140"/>
      <c r="G106" s="141" t="s">
        <v>100</v>
      </c>
      <c r="H106" s="138" t="s">
        <v>7</v>
      </c>
      <c r="I106" s="138" t="s">
        <v>7</v>
      </c>
      <c r="J106" s="138" t="s">
        <v>7</v>
      </c>
      <c r="K106" s="139" t="s">
        <v>7</v>
      </c>
    </row>
    <row r="107" spans="1:11" s="125" customFormat="1" hidden="1">
      <c r="A107" s="137" t="s">
        <v>7</v>
      </c>
      <c r="B107" s="137" t="s">
        <v>7</v>
      </c>
      <c r="C107" s="166" t="s">
        <v>372</v>
      </c>
      <c r="D107" s="167"/>
      <c r="E107" s="166"/>
      <c r="F107" s="140"/>
      <c r="G107" s="141" t="s">
        <v>100</v>
      </c>
      <c r="H107" s="138" t="s">
        <v>7</v>
      </c>
      <c r="I107" s="138" t="s">
        <v>7</v>
      </c>
      <c r="J107" s="138" t="s">
        <v>7</v>
      </c>
      <c r="K107" s="139" t="s">
        <v>7</v>
      </c>
    </row>
    <row r="108" spans="1:11" s="125" customFormat="1" hidden="1">
      <c r="A108" s="137" t="s">
        <v>7</v>
      </c>
      <c r="B108" s="137" t="s">
        <v>7</v>
      </c>
      <c r="C108" s="166" t="s">
        <v>337</v>
      </c>
      <c r="D108" s="167"/>
      <c r="E108" s="166"/>
      <c r="F108" s="140"/>
      <c r="G108" s="141" t="s">
        <v>100</v>
      </c>
      <c r="H108" s="138" t="s">
        <v>7</v>
      </c>
      <c r="I108" s="138" t="s">
        <v>7</v>
      </c>
      <c r="J108" s="138" t="s">
        <v>7</v>
      </c>
      <c r="K108" s="139" t="s">
        <v>7</v>
      </c>
    </row>
    <row r="109" spans="1:11" s="125" customFormat="1" hidden="1">
      <c r="A109" s="137" t="s">
        <v>7</v>
      </c>
      <c r="B109" s="137" t="s">
        <v>7</v>
      </c>
      <c r="C109" s="166" t="s">
        <v>330</v>
      </c>
      <c r="D109" s="167"/>
      <c r="E109" s="166"/>
      <c r="F109" s="140"/>
      <c r="G109" s="141" t="s">
        <v>100</v>
      </c>
      <c r="H109" s="138" t="s">
        <v>7</v>
      </c>
      <c r="I109" s="138" t="s">
        <v>7</v>
      </c>
      <c r="J109" s="138" t="s">
        <v>7</v>
      </c>
      <c r="K109" s="139" t="s">
        <v>7</v>
      </c>
    </row>
    <row r="110" spans="1:11" s="125" customFormat="1" hidden="1">
      <c r="A110" s="137" t="s">
        <v>7</v>
      </c>
      <c r="B110" s="137" t="s">
        <v>7</v>
      </c>
      <c r="C110" s="166" t="s">
        <v>370</v>
      </c>
      <c r="D110" s="167"/>
      <c r="E110" s="166"/>
      <c r="F110" s="140"/>
      <c r="G110" s="141" t="s">
        <v>100</v>
      </c>
      <c r="H110" s="138" t="s">
        <v>7</v>
      </c>
      <c r="I110" s="138" t="s">
        <v>7</v>
      </c>
      <c r="J110" s="138" t="s">
        <v>7</v>
      </c>
      <c r="K110" s="139" t="s">
        <v>7</v>
      </c>
    </row>
    <row r="111" spans="1:11" s="125" customFormat="1" hidden="1">
      <c r="A111" s="137" t="s">
        <v>7</v>
      </c>
      <c r="B111" s="137" t="s">
        <v>7</v>
      </c>
      <c r="C111" s="166" t="s">
        <v>331</v>
      </c>
      <c r="D111" s="167"/>
      <c r="E111" s="166"/>
      <c r="F111" s="140"/>
      <c r="G111" s="141" t="s">
        <v>100</v>
      </c>
      <c r="H111" s="138" t="s">
        <v>7</v>
      </c>
      <c r="I111" s="138" t="s">
        <v>7</v>
      </c>
      <c r="J111" s="138" t="s">
        <v>7</v>
      </c>
      <c r="K111" s="139" t="s">
        <v>7</v>
      </c>
    </row>
    <row r="112" spans="1:11" s="125" customFormat="1" hidden="1">
      <c r="A112" s="137" t="s">
        <v>7</v>
      </c>
      <c r="B112" s="137" t="s">
        <v>7</v>
      </c>
      <c r="C112" s="166" t="s">
        <v>383</v>
      </c>
      <c r="D112" s="167"/>
      <c r="E112" s="166"/>
      <c r="F112" s="140"/>
      <c r="G112" s="141" t="s">
        <v>100</v>
      </c>
      <c r="H112" s="138" t="s">
        <v>7</v>
      </c>
      <c r="I112" s="138" t="s">
        <v>7</v>
      </c>
      <c r="J112" s="138" t="s">
        <v>7</v>
      </c>
      <c r="K112" s="139" t="s">
        <v>7</v>
      </c>
    </row>
    <row r="113" spans="1:11" s="125" customFormat="1" ht="38.25" hidden="1" customHeight="1">
      <c r="A113" s="137">
        <v>19</v>
      </c>
      <c r="B113" s="137" t="s">
        <v>309</v>
      </c>
      <c r="C113" s="235" t="s">
        <v>425</v>
      </c>
      <c r="D113" s="235"/>
      <c r="E113" s="235"/>
      <c r="F113" s="235"/>
      <c r="G113" s="235"/>
      <c r="H113" s="138" t="s">
        <v>100</v>
      </c>
      <c r="I113" s="138">
        <f>SUM(F114:F131)</f>
        <v>0</v>
      </c>
      <c r="J113" s="138"/>
      <c r="K113" s="139"/>
    </row>
    <row r="114" spans="1:11" s="125" customFormat="1" hidden="1">
      <c r="A114" s="137" t="s">
        <v>7</v>
      </c>
      <c r="B114" s="137" t="s">
        <v>7</v>
      </c>
      <c r="C114" s="166" t="s">
        <v>326</v>
      </c>
      <c r="D114" s="167"/>
      <c r="E114" s="166"/>
      <c r="F114" s="140"/>
      <c r="G114" s="141" t="s">
        <v>100</v>
      </c>
      <c r="H114" s="138" t="s">
        <v>7</v>
      </c>
      <c r="I114" s="138" t="s">
        <v>7</v>
      </c>
      <c r="J114" s="138" t="s">
        <v>7</v>
      </c>
      <c r="K114" s="139" t="s">
        <v>7</v>
      </c>
    </row>
    <row r="115" spans="1:11" s="125" customFormat="1" hidden="1">
      <c r="A115" s="137" t="s">
        <v>7</v>
      </c>
      <c r="B115" s="137" t="s">
        <v>7</v>
      </c>
      <c r="C115" s="166" t="s">
        <v>327</v>
      </c>
      <c r="D115" s="167"/>
      <c r="E115" s="166"/>
      <c r="F115" s="140"/>
      <c r="G115" s="141" t="s">
        <v>100</v>
      </c>
      <c r="H115" s="138" t="s">
        <v>7</v>
      </c>
      <c r="I115" s="138" t="s">
        <v>7</v>
      </c>
      <c r="J115" s="138" t="s">
        <v>7</v>
      </c>
      <c r="K115" s="139" t="s">
        <v>7</v>
      </c>
    </row>
    <row r="116" spans="1:11" s="125" customFormat="1" hidden="1">
      <c r="A116" s="137" t="s">
        <v>7</v>
      </c>
      <c r="B116" s="137" t="s">
        <v>7</v>
      </c>
      <c r="C116" s="166" t="s">
        <v>328</v>
      </c>
      <c r="D116" s="167"/>
      <c r="E116" s="166"/>
      <c r="F116" s="140"/>
      <c r="G116" s="141" t="s">
        <v>100</v>
      </c>
      <c r="H116" s="138" t="s">
        <v>7</v>
      </c>
      <c r="I116" s="138" t="s">
        <v>7</v>
      </c>
      <c r="J116" s="138" t="s">
        <v>7</v>
      </c>
      <c r="K116" s="139" t="s">
        <v>7</v>
      </c>
    </row>
    <row r="117" spans="1:11" s="125" customFormat="1" hidden="1">
      <c r="A117" s="137" t="s">
        <v>7</v>
      </c>
      <c r="B117" s="137" t="s">
        <v>7</v>
      </c>
      <c r="C117" s="166" t="s">
        <v>355</v>
      </c>
      <c r="D117" s="167"/>
      <c r="E117" s="166"/>
      <c r="F117" s="140"/>
      <c r="G117" s="141" t="s">
        <v>100</v>
      </c>
      <c r="H117" s="138" t="s">
        <v>7</v>
      </c>
      <c r="I117" s="138" t="s">
        <v>7</v>
      </c>
      <c r="J117" s="138" t="s">
        <v>7</v>
      </c>
      <c r="K117" s="139" t="s">
        <v>7</v>
      </c>
    </row>
    <row r="118" spans="1:11" s="125" customFormat="1" ht="90" hidden="1" customHeight="1">
      <c r="A118" s="148" t="s">
        <v>7</v>
      </c>
      <c r="B118" s="148" t="s">
        <v>7</v>
      </c>
      <c r="C118" s="173"/>
      <c r="D118" s="174"/>
      <c r="E118" s="173"/>
      <c r="F118" s="155"/>
      <c r="G118" s="156" t="s">
        <v>100</v>
      </c>
      <c r="H118" s="149" t="s">
        <v>7</v>
      </c>
      <c r="I118" s="149" t="s">
        <v>7</v>
      </c>
      <c r="J118" s="138" t="s">
        <v>7</v>
      </c>
      <c r="K118" s="139" t="s">
        <v>7</v>
      </c>
    </row>
    <row r="119" spans="1:11" s="125" customFormat="1" hidden="1">
      <c r="A119" s="137" t="s">
        <v>7</v>
      </c>
      <c r="B119" s="137" t="s">
        <v>7</v>
      </c>
      <c r="C119" s="166" t="s">
        <v>385</v>
      </c>
      <c r="D119" s="167"/>
      <c r="E119" s="166"/>
      <c r="F119" s="140"/>
      <c r="G119" s="141" t="s">
        <v>100</v>
      </c>
      <c r="H119" s="138" t="s">
        <v>7</v>
      </c>
      <c r="I119" s="138" t="s">
        <v>7</v>
      </c>
      <c r="J119" s="138" t="s">
        <v>7</v>
      </c>
      <c r="K119" s="139" t="s">
        <v>7</v>
      </c>
    </row>
    <row r="120" spans="1:11" s="125" customFormat="1" hidden="1">
      <c r="A120" s="137" t="s">
        <v>7</v>
      </c>
      <c r="B120" s="137" t="s">
        <v>7</v>
      </c>
      <c r="C120" s="166" t="s">
        <v>386</v>
      </c>
      <c r="D120" s="167"/>
      <c r="E120" s="166"/>
      <c r="F120" s="140"/>
      <c r="G120" s="141" t="s">
        <v>100</v>
      </c>
      <c r="H120" s="138" t="s">
        <v>7</v>
      </c>
      <c r="I120" s="138" t="s">
        <v>7</v>
      </c>
      <c r="J120" s="138" t="s">
        <v>7</v>
      </c>
      <c r="K120" s="139" t="s">
        <v>7</v>
      </c>
    </row>
    <row r="121" spans="1:11" s="125" customFormat="1" hidden="1">
      <c r="A121" s="137" t="s">
        <v>7</v>
      </c>
      <c r="B121" s="137" t="s">
        <v>7</v>
      </c>
      <c r="C121" s="166" t="s">
        <v>329</v>
      </c>
      <c r="D121" s="167"/>
      <c r="E121" s="166"/>
      <c r="F121" s="140"/>
      <c r="G121" s="141" t="s">
        <v>100</v>
      </c>
      <c r="H121" s="138" t="s">
        <v>7</v>
      </c>
      <c r="I121" s="138" t="s">
        <v>7</v>
      </c>
      <c r="J121" s="138" t="s">
        <v>7</v>
      </c>
      <c r="K121" s="139" t="s">
        <v>7</v>
      </c>
    </row>
    <row r="122" spans="1:11" s="129" customFormat="1" hidden="1">
      <c r="A122" s="137" t="s">
        <v>7</v>
      </c>
      <c r="B122" s="137" t="s">
        <v>7</v>
      </c>
      <c r="C122" s="166" t="s">
        <v>352</v>
      </c>
      <c r="D122" s="167"/>
      <c r="E122" s="166"/>
      <c r="F122" s="140"/>
      <c r="G122" s="141" t="s">
        <v>100</v>
      </c>
      <c r="H122" s="138" t="s">
        <v>7</v>
      </c>
      <c r="I122" s="138" t="s">
        <v>7</v>
      </c>
      <c r="J122" s="146" t="s">
        <v>7</v>
      </c>
      <c r="K122" s="147" t="s">
        <v>7</v>
      </c>
    </row>
    <row r="123" spans="1:11" s="129" customFormat="1" hidden="1">
      <c r="A123" s="137" t="s">
        <v>7</v>
      </c>
      <c r="B123" s="137" t="s">
        <v>7</v>
      </c>
      <c r="C123" s="166" t="s">
        <v>378</v>
      </c>
      <c r="D123" s="167"/>
      <c r="E123" s="166"/>
      <c r="F123" s="140"/>
      <c r="G123" s="141" t="s">
        <v>100</v>
      </c>
      <c r="H123" s="138" t="s">
        <v>7</v>
      </c>
      <c r="I123" s="138" t="s">
        <v>7</v>
      </c>
      <c r="J123" s="146" t="s">
        <v>7</v>
      </c>
      <c r="K123" s="147" t="s">
        <v>7</v>
      </c>
    </row>
    <row r="124" spans="1:11" s="129" customFormat="1" hidden="1">
      <c r="A124" s="137" t="s">
        <v>7</v>
      </c>
      <c r="B124" s="137" t="s">
        <v>7</v>
      </c>
      <c r="C124" s="166" t="s">
        <v>375</v>
      </c>
      <c r="D124" s="167"/>
      <c r="E124" s="166"/>
      <c r="F124" s="140"/>
      <c r="G124" s="141" t="s">
        <v>100</v>
      </c>
      <c r="H124" s="138" t="s">
        <v>7</v>
      </c>
      <c r="I124" s="138" t="s">
        <v>7</v>
      </c>
      <c r="J124" s="146" t="s">
        <v>7</v>
      </c>
      <c r="K124" s="147" t="s">
        <v>7</v>
      </c>
    </row>
    <row r="125" spans="1:11" s="129" customFormat="1" hidden="1">
      <c r="A125" s="137" t="s">
        <v>7</v>
      </c>
      <c r="B125" s="137" t="s">
        <v>7</v>
      </c>
      <c r="C125" s="166" t="s">
        <v>349</v>
      </c>
      <c r="D125" s="167"/>
      <c r="E125" s="166"/>
      <c r="F125" s="140"/>
      <c r="G125" s="141" t="s">
        <v>100</v>
      </c>
      <c r="H125" s="138" t="s">
        <v>7</v>
      </c>
      <c r="I125" s="138" t="s">
        <v>7</v>
      </c>
      <c r="J125" s="146" t="s">
        <v>7</v>
      </c>
      <c r="K125" s="147" t="s">
        <v>7</v>
      </c>
    </row>
    <row r="126" spans="1:11" s="129" customFormat="1" hidden="1">
      <c r="A126" s="137" t="s">
        <v>7</v>
      </c>
      <c r="B126" s="137" t="s">
        <v>7</v>
      </c>
      <c r="C126" s="166" t="s">
        <v>350</v>
      </c>
      <c r="D126" s="167"/>
      <c r="E126" s="166"/>
      <c r="F126" s="140"/>
      <c r="G126" s="141" t="s">
        <v>100</v>
      </c>
      <c r="H126" s="138" t="s">
        <v>7</v>
      </c>
      <c r="I126" s="138" t="s">
        <v>7</v>
      </c>
      <c r="J126" s="146" t="s">
        <v>7</v>
      </c>
      <c r="K126" s="147" t="s">
        <v>7</v>
      </c>
    </row>
    <row r="127" spans="1:11" s="129" customFormat="1" hidden="1">
      <c r="A127" s="137" t="s">
        <v>7</v>
      </c>
      <c r="B127" s="137" t="s">
        <v>7</v>
      </c>
      <c r="C127" s="166" t="s">
        <v>358</v>
      </c>
      <c r="D127" s="167"/>
      <c r="E127" s="166"/>
      <c r="F127" s="140"/>
      <c r="G127" s="141" t="s">
        <v>100</v>
      </c>
      <c r="H127" s="138" t="s">
        <v>7</v>
      </c>
      <c r="I127" s="138" t="s">
        <v>7</v>
      </c>
      <c r="J127" s="146" t="s">
        <v>7</v>
      </c>
      <c r="K127" s="147" t="s">
        <v>7</v>
      </c>
    </row>
    <row r="128" spans="1:11" s="129" customFormat="1" hidden="1">
      <c r="A128" s="137" t="s">
        <v>7</v>
      </c>
      <c r="B128" s="137" t="s">
        <v>7</v>
      </c>
      <c r="C128" s="166" t="s">
        <v>362</v>
      </c>
      <c r="D128" s="167"/>
      <c r="E128" s="166"/>
      <c r="F128" s="140"/>
      <c r="G128" s="141" t="s">
        <v>100</v>
      </c>
      <c r="H128" s="138" t="s">
        <v>7</v>
      </c>
      <c r="I128" s="138" t="s">
        <v>7</v>
      </c>
      <c r="J128" s="146" t="s">
        <v>7</v>
      </c>
      <c r="K128" s="147" t="s">
        <v>7</v>
      </c>
    </row>
    <row r="129" spans="1:11" s="129" customFormat="1" hidden="1">
      <c r="A129" s="137" t="s">
        <v>7</v>
      </c>
      <c r="B129" s="137" t="s">
        <v>7</v>
      </c>
      <c r="C129" s="166" t="s">
        <v>357</v>
      </c>
      <c r="D129" s="167"/>
      <c r="E129" s="166"/>
      <c r="F129" s="140"/>
      <c r="G129" s="141" t="s">
        <v>100</v>
      </c>
      <c r="H129" s="138" t="s">
        <v>7</v>
      </c>
      <c r="I129" s="138" t="s">
        <v>7</v>
      </c>
      <c r="J129" s="146" t="s">
        <v>7</v>
      </c>
      <c r="K129" s="147" t="s">
        <v>7</v>
      </c>
    </row>
    <row r="130" spans="1:11" s="129" customFormat="1" hidden="1">
      <c r="A130" s="137" t="s">
        <v>7</v>
      </c>
      <c r="B130" s="137" t="s">
        <v>7</v>
      </c>
      <c r="C130" s="166" t="s">
        <v>363</v>
      </c>
      <c r="D130" s="167"/>
      <c r="E130" s="166"/>
      <c r="F130" s="140"/>
      <c r="G130" s="141" t="s">
        <v>100</v>
      </c>
      <c r="H130" s="138" t="s">
        <v>7</v>
      </c>
      <c r="I130" s="138" t="s">
        <v>7</v>
      </c>
      <c r="J130" s="146" t="s">
        <v>7</v>
      </c>
      <c r="K130" s="147" t="s">
        <v>7</v>
      </c>
    </row>
    <row r="131" spans="1:11" s="129" customFormat="1" hidden="1">
      <c r="A131" s="137" t="s">
        <v>7</v>
      </c>
      <c r="B131" s="137" t="s">
        <v>7</v>
      </c>
      <c r="C131" s="166" t="s">
        <v>340</v>
      </c>
      <c r="D131" s="167"/>
      <c r="E131" s="166"/>
      <c r="F131" s="140"/>
      <c r="G131" s="141" t="s">
        <v>100</v>
      </c>
      <c r="H131" s="138" t="s">
        <v>7</v>
      </c>
      <c r="I131" s="138" t="s">
        <v>7</v>
      </c>
      <c r="J131" s="146" t="s">
        <v>7</v>
      </c>
      <c r="K131" s="147" t="s">
        <v>7</v>
      </c>
    </row>
    <row r="132" spans="1:11" s="125" customFormat="1" ht="38.25" hidden="1" customHeight="1">
      <c r="A132" s="137">
        <v>20</v>
      </c>
      <c r="B132" s="137" t="s">
        <v>309</v>
      </c>
      <c r="C132" s="235" t="s">
        <v>426</v>
      </c>
      <c r="D132" s="235"/>
      <c r="E132" s="235"/>
      <c r="F132" s="235"/>
      <c r="G132" s="235"/>
      <c r="H132" s="138" t="s">
        <v>100</v>
      </c>
      <c r="I132" s="138">
        <f>SUM(F133:F134)</f>
        <v>0</v>
      </c>
      <c r="J132" s="138"/>
      <c r="K132" s="139"/>
    </row>
    <row r="133" spans="1:11" s="125" customFormat="1" hidden="1">
      <c r="A133" s="137" t="s">
        <v>7</v>
      </c>
      <c r="B133" s="137" t="s">
        <v>7</v>
      </c>
      <c r="C133" s="249" t="s">
        <v>374</v>
      </c>
      <c r="D133" s="243"/>
      <c r="E133" s="243"/>
      <c r="F133" s="140"/>
      <c r="G133" s="141" t="s">
        <v>100</v>
      </c>
      <c r="H133" s="138" t="s">
        <v>7</v>
      </c>
      <c r="I133" s="138" t="s">
        <v>7</v>
      </c>
      <c r="J133" s="138" t="s">
        <v>7</v>
      </c>
      <c r="K133" s="139" t="s">
        <v>7</v>
      </c>
    </row>
    <row r="134" spans="1:11" s="125" customFormat="1" hidden="1">
      <c r="A134" s="137" t="s">
        <v>7</v>
      </c>
      <c r="B134" s="137" t="s">
        <v>7</v>
      </c>
      <c r="C134" s="249" t="s">
        <v>333</v>
      </c>
      <c r="D134" s="243"/>
      <c r="E134" s="243"/>
      <c r="F134" s="140"/>
      <c r="G134" s="141" t="s">
        <v>100</v>
      </c>
      <c r="H134" s="138" t="s">
        <v>7</v>
      </c>
      <c r="I134" s="138" t="s">
        <v>7</v>
      </c>
      <c r="J134" s="138" t="s">
        <v>7</v>
      </c>
      <c r="K134" s="139" t="s">
        <v>7</v>
      </c>
    </row>
    <row r="135" spans="1:11" s="125" customFormat="1" ht="34.5" hidden="1" customHeight="1">
      <c r="A135" s="137">
        <v>21</v>
      </c>
      <c r="B135" s="137" t="s">
        <v>309</v>
      </c>
      <c r="C135" s="235" t="s">
        <v>427</v>
      </c>
      <c r="D135" s="235"/>
      <c r="E135" s="235"/>
      <c r="F135" s="235"/>
      <c r="G135" s="235"/>
      <c r="H135" s="138" t="s">
        <v>100</v>
      </c>
      <c r="I135" s="138">
        <f>SUM(F136:F141)</f>
        <v>0</v>
      </c>
      <c r="J135" s="138"/>
      <c r="K135" s="139"/>
    </row>
    <row r="136" spans="1:11" s="125" customFormat="1" hidden="1">
      <c r="A136" s="137" t="s">
        <v>7</v>
      </c>
      <c r="B136" s="137" t="s">
        <v>7</v>
      </c>
      <c r="C136" s="249" t="s">
        <v>361</v>
      </c>
      <c r="D136" s="243"/>
      <c r="E136" s="243"/>
      <c r="F136" s="140"/>
      <c r="G136" s="141" t="s">
        <v>100</v>
      </c>
      <c r="H136" s="138" t="s">
        <v>7</v>
      </c>
      <c r="I136" s="138" t="s">
        <v>7</v>
      </c>
      <c r="J136" s="138" t="s">
        <v>7</v>
      </c>
      <c r="K136" s="139" t="s">
        <v>7</v>
      </c>
    </row>
    <row r="137" spans="1:11" s="125" customFormat="1" hidden="1">
      <c r="A137" s="137" t="s">
        <v>7</v>
      </c>
      <c r="B137" s="137" t="s">
        <v>7</v>
      </c>
      <c r="C137" s="249" t="s">
        <v>387</v>
      </c>
      <c r="D137" s="243"/>
      <c r="E137" s="243"/>
      <c r="F137" s="140"/>
      <c r="G137" s="141" t="s">
        <v>100</v>
      </c>
      <c r="H137" s="138" t="s">
        <v>7</v>
      </c>
      <c r="I137" s="138" t="s">
        <v>7</v>
      </c>
      <c r="J137" s="138" t="s">
        <v>7</v>
      </c>
      <c r="K137" s="139" t="s">
        <v>7</v>
      </c>
    </row>
    <row r="138" spans="1:11" s="125" customFormat="1" hidden="1">
      <c r="A138" s="137" t="s">
        <v>7</v>
      </c>
      <c r="B138" s="137" t="s">
        <v>7</v>
      </c>
      <c r="C138" s="249" t="s">
        <v>341</v>
      </c>
      <c r="D138" s="243"/>
      <c r="E138" s="243"/>
      <c r="F138" s="140"/>
      <c r="G138" s="141" t="s">
        <v>100</v>
      </c>
      <c r="H138" s="138" t="s">
        <v>7</v>
      </c>
      <c r="I138" s="138" t="s">
        <v>7</v>
      </c>
      <c r="J138" s="138" t="s">
        <v>7</v>
      </c>
      <c r="K138" s="139" t="s">
        <v>7</v>
      </c>
    </row>
    <row r="139" spans="1:11" s="125" customFormat="1" hidden="1">
      <c r="A139" s="137" t="s">
        <v>7</v>
      </c>
      <c r="B139" s="137" t="s">
        <v>7</v>
      </c>
      <c r="C139" s="249" t="s">
        <v>318</v>
      </c>
      <c r="D139" s="243"/>
      <c r="E139" s="243"/>
      <c r="F139" s="140"/>
      <c r="G139" s="141" t="s">
        <v>100</v>
      </c>
      <c r="H139" s="138" t="s">
        <v>7</v>
      </c>
      <c r="I139" s="138" t="s">
        <v>7</v>
      </c>
      <c r="J139" s="138" t="s">
        <v>7</v>
      </c>
      <c r="K139" s="139" t="s">
        <v>7</v>
      </c>
    </row>
    <row r="140" spans="1:11" s="125" customFormat="1" hidden="1">
      <c r="A140" s="137" t="s">
        <v>7</v>
      </c>
      <c r="B140" s="137" t="s">
        <v>7</v>
      </c>
      <c r="C140" s="249" t="s">
        <v>335</v>
      </c>
      <c r="D140" s="243"/>
      <c r="E140" s="243"/>
      <c r="F140" s="140"/>
      <c r="G140" s="141" t="s">
        <v>100</v>
      </c>
      <c r="H140" s="138" t="s">
        <v>7</v>
      </c>
      <c r="I140" s="138" t="s">
        <v>7</v>
      </c>
      <c r="J140" s="138" t="s">
        <v>7</v>
      </c>
      <c r="K140" s="139" t="s">
        <v>7</v>
      </c>
    </row>
    <row r="141" spans="1:11" s="125" customFormat="1" hidden="1">
      <c r="A141" s="137" t="s">
        <v>7</v>
      </c>
      <c r="B141" s="137" t="s">
        <v>7</v>
      </c>
      <c r="C141" s="249" t="s">
        <v>376</v>
      </c>
      <c r="D141" s="243"/>
      <c r="E141" s="243"/>
      <c r="F141" s="140"/>
      <c r="G141" s="141" t="s">
        <v>100</v>
      </c>
      <c r="H141" s="138" t="s">
        <v>7</v>
      </c>
      <c r="I141" s="138" t="s">
        <v>7</v>
      </c>
      <c r="J141" s="138" t="s">
        <v>7</v>
      </c>
      <c r="K141" s="139" t="s">
        <v>7</v>
      </c>
    </row>
    <row r="142" spans="1:11" s="125" customFormat="1" ht="33.75" hidden="1" customHeight="1">
      <c r="A142" s="137">
        <v>22</v>
      </c>
      <c r="B142" s="137" t="s">
        <v>309</v>
      </c>
      <c r="C142" s="235" t="s">
        <v>439</v>
      </c>
      <c r="D142" s="235"/>
      <c r="E142" s="235"/>
      <c r="F142" s="235"/>
      <c r="G142" s="235"/>
      <c r="H142" s="138" t="s">
        <v>100</v>
      </c>
      <c r="I142" s="138"/>
      <c r="J142" s="138"/>
      <c r="K142" s="139"/>
    </row>
    <row r="143" spans="1:11" s="151" customFormat="1" ht="139.5" hidden="1" customHeight="1">
      <c r="A143" s="148" t="s">
        <v>7</v>
      </c>
      <c r="B143" s="148" t="s">
        <v>7</v>
      </c>
      <c r="C143" s="250" t="s">
        <v>339</v>
      </c>
      <c r="D143" s="251"/>
      <c r="E143" s="251"/>
      <c r="F143" s="155"/>
      <c r="G143" s="156" t="s">
        <v>100</v>
      </c>
      <c r="H143" s="149" t="s">
        <v>7</v>
      </c>
      <c r="I143" s="149" t="s">
        <v>7</v>
      </c>
      <c r="J143" s="149" t="s">
        <v>7</v>
      </c>
      <c r="K143" s="150" t="s">
        <v>7</v>
      </c>
    </row>
    <row r="144" spans="1:11" s="151" customFormat="1" ht="76.5" hidden="1" customHeight="1">
      <c r="A144" s="148" t="s">
        <v>7</v>
      </c>
      <c r="B144" s="148" t="s">
        <v>7</v>
      </c>
      <c r="C144" s="250" t="s">
        <v>339</v>
      </c>
      <c r="D144" s="251"/>
      <c r="E144" s="251"/>
      <c r="F144" s="155"/>
      <c r="G144" s="156" t="s">
        <v>100</v>
      </c>
      <c r="H144" s="149" t="s">
        <v>7</v>
      </c>
      <c r="I144" s="149" t="s">
        <v>7</v>
      </c>
      <c r="J144" s="149" t="s">
        <v>7</v>
      </c>
      <c r="K144" s="150" t="s">
        <v>7</v>
      </c>
    </row>
    <row r="145" spans="1:14" s="151" customFormat="1" ht="33" hidden="1" customHeight="1">
      <c r="A145" s="148" t="s">
        <v>7</v>
      </c>
      <c r="B145" s="148" t="s">
        <v>7</v>
      </c>
      <c r="C145" s="250" t="s">
        <v>339</v>
      </c>
      <c r="D145" s="251"/>
      <c r="E145" s="251"/>
      <c r="F145" s="155"/>
      <c r="G145" s="156" t="s">
        <v>100</v>
      </c>
      <c r="H145" s="149" t="s">
        <v>7</v>
      </c>
      <c r="I145" s="149" t="s">
        <v>7</v>
      </c>
      <c r="J145" s="149" t="s">
        <v>7</v>
      </c>
      <c r="K145" s="150" t="s">
        <v>7</v>
      </c>
      <c r="N145" s="125"/>
    </row>
    <row r="146" spans="1:14" s="151" customFormat="1" ht="32.25" hidden="1" customHeight="1">
      <c r="A146" s="148" t="s">
        <v>7</v>
      </c>
      <c r="B146" s="148" t="s">
        <v>7</v>
      </c>
      <c r="C146" s="250" t="s">
        <v>339</v>
      </c>
      <c r="D146" s="251"/>
      <c r="E146" s="251"/>
      <c r="F146" s="155"/>
      <c r="G146" s="156" t="s">
        <v>100</v>
      </c>
      <c r="H146" s="149" t="s">
        <v>7</v>
      </c>
      <c r="I146" s="149" t="s">
        <v>7</v>
      </c>
      <c r="J146" s="149" t="s">
        <v>7</v>
      </c>
      <c r="K146" s="150" t="s">
        <v>7</v>
      </c>
      <c r="N146" s="125"/>
    </row>
    <row r="147" spans="1:14" s="125" customFormat="1" ht="42" hidden="1" customHeight="1">
      <c r="A147" s="137">
        <v>23</v>
      </c>
      <c r="B147" s="137" t="s">
        <v>309</v>
      </c>
      <c r="C147" s="235" t="s">
        <v>428</v>
      </c>
      <c r="D147" s="235"/>
      <c r="E147" s="235"/>
      <c r="F147" s="235"/>
      <c r="G147" s="235"/>
      <c r="H147" s="138" t="s">
        <v>100</v>
      </c>
      <c r="I147" s="138">
        <f>SUM(F148:F152)</f>
        <v>0</v>
      </c>
      <c r="J147" s="138"/>
      <c r="K147" s="139"/>
    </row>
    <row r="148" spans="1:14" s="125" customFormat="1" hidden="1">
      <c r="A148" s="137" t="s">
        <v>7</v>
      </c>
      <c r="B148" s="137" t="s">
        <v>7</v>
      </c>
      <c r="C148" s="249" t="s">
        <v>342</v>
      </c>
      <c r="D148" s="243"/>
      <c r="E148" s="243"/>
      <c r="F148" s="140"/>
      <c r="G148" s="141" t="s">
        <v>100</v>
      </c>
      <c r="H148" s="138" t="s">
        <v>7</v>
      </c>
      <c r="I148" s="138" t="s">
        <v>7</v>
      </c>
      <c r="J148" s="138" t="s">
        <v>7</v>
      </c>
      <c r="K148" s="139" t="s">
        <v>7</v>
      </c>
    </row>
    <row r="149" spans="1:14" s="125" customFormat="1" hidden="1">
      <c r="A149" s="137" t="s">
        <v>7</v>
      </c>
      <c r="B149" s="137" t="s">
        <v>7</v>
      </c>
      <c r="C149" s="249" t="s">
        <v>353</v>
      </c>
      <c r="D149" s="243"/>
      <c r="E149" s="243"/>
      <c r="F149" s="140"/>
      <c r="G149" s="141" t="s">
        <v>100</v>
      </c>
      <c r="H149" s="138" t="s">
        <v>7</v>
      </c>
      <c r="I149" s="138" t="s">
        <v>7</v>
      </c>
      <c r="J149" s="138" t="s">
        <v>7</v>
      </c>
      <c r="K149" s="139" t="s">
        <v>7</v>
      </c>
    </row>
    <row r="150" spans="1:14" s="125" customFormat="1" hidden="1">
      <c r="A150" s="137" t="s">
        <v>7</v>
      </c>
      <c r="B150" s="137" t="s">
        <v>7</v>
      </c>
      <c r="C150" s="249" t="s">
        <v>354</v>
      </c>
      <c r="D150" s="243"/>
      <c r="E150" s="243"/>
      <c r="F150" s="140"/>
      <c r="G150" s="141" t="s">
        <v>100</v>
      </c>
      <c r="H150" s="138" t="s">
        <v>7</v>
      </c>
      <c r="I150" s="138" t="s">
        <v>7</v>
      </c>
      <c r="J150" s="138" t="s">
        <v>7</v>
      </c>
      <c r="K150" s="139" t="s">
        <v>7</v>
      </c>
    </row>
    <row r="151" spans="1:14" s="125" customFormat="1" hidden="1">
      <c r="A151" s="137" t="s">
        <v>7</v>
      </c>
      <c r="B151" s="137" t="s">
        <v>7</v>
      </c>
      <c r="C151" s="249" t="s">
        <v>371</v>
      </c>
      <c r="D151" s="243"/>
      <c r="E151" s="243"/>
      <c r="F151" s="140"/>
      <c r="G151" s="141" t="s">
        <v>100</v>
      </c>
      <c r="H151" s="138" t="s">
        <v>7</v>
      </c>
      <c r="I151" s="138" t="s">
        <v>7</v>
      </c>
      <c r="J151" s="138" t="s">
        <v>7</v>
      </c>
      <c r="K151" s="139" t="s">
        <v>7</v>
      </c>
    </row>
    <row r="152" spans="1:14" s="125" customFormat="1" hidden="1">
      <c r="A152" s="137" t="s">
        <v>7</v>
      </c>
      <c r="B152" s="137" t="s">
        <v>7</v>
      </c>
      <c r="C152" s="249" t="s">
        <v>373</v>
      </c>
      <c r="D152" s="243"/>
      <c r="E152" s="243"/>
      <c r="F152" s="140"/>
      <c r="G152" s="141" t="s">
        <v>100</v>
      </c>
      <c r="H152" s="138" t="s">
        <v>7</v>
      </c>
      <c r="I152" s="138" t="s">
        <v>7</v>
      </c>
      <c r="J152" s="138" t="s">
        <v>7</v>
      </c>
      <c r="K152" s="139" t="s">
        <v>7</v>
      </c>
    </row>
    <row r="153" spans="1:14" s="125" customFormat="1" ht="42" hidden="1" customHeight="1">
      <c r="A153" s="137">
        <v>24</v>
      </c>
      <c r="B153" s="137" t="s">
        <v>309</v>
      </c>
      <c r="C153" s="235" t="s">
        <v>429</v>
      </c>
      <c r="D153" s="235"/>
      <c r="E153" s="235"/>
      <c r="F153" s="235"/>
      <c r="G153" s="235"/>
      <c r="H153" s="138" t="s">
        <v>100</v>
      </c>
      <c r="I153" s="138">
        <f>SUM(F154:F157)</f>
        <v>0</v>
      </c>
      <c r="J153" s="138"/>
      <c r="K153" s="139"/>
    </row>
    <row r="154" spans="1:14" s="125" customFormat="1" hidden="1">
      <c r="A154" s="137" t="s">
        <v>7</v>
      </c>
      <c r="B154" s="137" t="s">
        <v>7</v>
      </c>
      <c r="C154" s="249" t="s">
        <v>388</v>
      </c>
      <c r="D154" s="243"/>
      <c r="E154" s="243"/>
      <c r="F154" s="140"/>
      <c r="G154" s="141" t="s">
        <v>100</v>
      </c>
      <c r="H154" s="138" t="s">
        <v>7</v>
      </c>
      <c r="I154" s="138" t="s">
        <v>7</v>
      </c>
      <c r="J154" s="138" t="s">
        <v>7</v>
      </c>
      <c r="K154" s="139" t="s">
        <v>7</v>
      </c>
    </row>
    <row r="155" spans="1:14" s="125" customFormat="1" hidden="1">
      <c r="A155" s="137" t="s">
        <v>7</v>
      </c>
      <c r="B155" s="137" t="s">
        <v>7</v>
      </c>
      <c r="C155" s="249" t="s">
        <v>334</v>
      </c>
      <c r="D155" s="243"/>
      <c r="E155" s="243"/>
      <c r="F155" s="140"/>
      <c r="G155" s="141" t="s">
        <v>100</v>
      </c>
      <c r="H155" s="138" t="s">
        <v>7</v>
      </c>
      <c r="I155" s="138" t="s">
        <v>7</v>
      </c>
      <c r="J155" s="138" t="s">
        <v>7</v>
      </c>
      <c r="K155" s="139" t="s">
        <v>7</v>
      </c>
    </row>
    <row r="156" spans="1:14" s="125" customFormat="1" hidden="1">
      <c r="A156" s="137" t="s">
        <v>7</v>
      </c>
      <c r="B156" s="137" t="s">
        <v>7</v>
      </c>
      <c r="C156" s="249" t="s">
        <v>346</v>
      </c>
      <c r="D156" s="243"/>
      <c r="E156" s="243"/>
      <c r="F156" s="140"/>
      <c r="G156" s="141" t="s">
        <v>100</v>
      </c>
      <c r="H156" s="138" t="s">
        <v>7</v>
      </c>
      <c r="I156" s="138" t="s">
        <v>7</v>
      </c>
      <c r="J156" s="138" t="s">
        <v>7</v>
      </c>
      <c r="K156" s="139" t="s">
        <v>7</v>
      </c>
    </row>
    <row r="157" spans="1:14" s="125" customFormat="1" hidden="1">
      <c r="A157" s="137" t="s">
        <v>7</v>
      </c>
      <c r="B157" s="137" t="s">
        <v>7</v>
      </c>
      <c r="C157" s="249" t="s">
        <v>356</v>
      </c>
      <c r="D157" s="243"/>
      <c r="E157" s="243"/>
      <c r="F157" s="140"/>
      <c r="G157" s="141" t="s">
        <v>100</v>
      </c>
      <c r="H157" s="138" t="s">
        <v>7</v>
      </c>
      <c r="I157" s="138" t="s">
        <v>7</v>
      </c>
      <c r="J157" s="138" t="s">
        <v>7</v>
      </c>
      <c r="K157" s="139" t="s">
        <v>7</v>
      </c>
    </row>
    <row r="158" spans="1:14" s="125" customFormat="1" ht="36.75" hidden="1" customHeight="1">
      <c r="A158" s="137">
        <v>25</v>
      </c>
      <c r="B158" s="137" t="s">
        <v>309</v>
      </c>
      <c r="C158" s="235" t="s">
        <v>345</v>
      </c>
      <c r="D158" s="235"/>
      <c r="E158" s="235"/>
      <c r="F158" s="235"/>
      <c r="G158" s="235"/>
      <c r="H158" s="138" t="s">
        <v>100</v>
      </c>
      <c r="I158" s="138">
        <f>SUM(F159)</f>
        <v>0</v>
      </c>
      <c r="J158" s="138"/>
      <c r="K158" s="139"/>
    </row>
    <row r="159" spans="1:14" s="125" customFormat="1" hidden="1">
      <c r="A159" s="137" t="s">
        <v>7</v>
      </c>
      <c r="B159" s="137" t="s">
        <v>7</v>
      </c>
      <c r="C159" s="249" t="s">
        <v>389</v>
      </c>
      <c r="D159" s="243"/>
      <c r="E159" s="243"/>
      <c r="F159" s="140"/>
      <c r="G159" s="141" t="s">
        <v>100</v>
      </c>
      <c r="H159" s="138" t="s">
        <v>7</v>
      </c>
      <c r="I159" s="138" t="s">
        <v>7</v>
      </c>
      <c r="J159" s="138" t="s">
        <v>7</v>
      </c>
      <c r="K159" s="139" t="s">
        <v>7</v>
      </c>
    </row>
    <row r="160" spans="1:14" s="125" customFormat="1" ht="36" hidden="1" customHeight="1">
      <c r="A160" s="137">
        <v>26</v>
      </c>
      <c r="B160" s="137" t="s">
        <v>309</v>
      </c>
      <c r="C160" s="235" t="s">
        <v>365</v>
      </c>
      <c r="D160" s="235"/>
      <c r="E160" s="235"/>
      <c r="F160" s="235"/>
      <c r="G160" s="235"/>
      <c r="H160" s="138" t="s">
        <v>100</v>
      </c>
      <c r="I160" s="138">
        <f>SUM(F161)</f>
        <v>0</v>
      </c>
      <c r="J160" s="138"/>
      <c r="K160" s="139"/>
    </row>
    <row r="161" spans="1:15" s="125" customFormat="1" hidden="1">
      <c r="A161" s="137" t="s">
        <v>7</v>
      </c>
      <c r="B161" s="137" t="s">
        <v>7</v>
      </c>
      <c r="C161" s="249" t="s">
        <v>366</v>
      </c>
      <c r="D161" s="243"/>
      <c r="E161" s="243"/>
      <c r="F161" s="140"/>
      <c r="G161" s="141" t="s">
        <v>100</v>
      </c>
      <c r="H161" s="138" t="s">
        <v>7</v>
      </c>
      <c r="I161" s="138" t="s">
        <v>7</v>
      </c>
      <c r="J161" s="138" t="s">
        <v>7</v>
      </c>
      <c r="K161" s="139" t="s">
        <v>7</v>
      </c>
    </row>
    <row r="162" spans="1:15" s="129" customFormat="1" ht="30.75" hidden="1" customHeight="1">
      <c r="A162" s="137">
        <v>27</v>
      </c>
      <c r="B162" s="137" t="s">
        <v>309</v>
      </c>
      <c r="C162" s="235" t="s">
        <v>430</v>
      </c>
      <c r="D162" s="235"/>
      <c r="E162" s="235"/>
      <c r="F162" s="235"/>
      <c r="G162" s="235"/>
      <c r="H162" s="138" t="s">
        <v>51</v>
      </c>
      <c r="I162" s="138">
        <f>SUM(F163:F165)</f>
        <v>0</v>
      </c>
      <c r="J162" s="146"/>
      <c r="K162" s="147"/>
    </row>
    <row r="163" spans="1:15" s="129" customFormat="1" hidden="1">
      <c r="A163" s="137" t="s">
        <v>7</v>
      </c>
      <c r="B163" s="137" t="s">
        <v>7</v>
      </c>
      <c r="C163" s="249" t="s">
        <v>390</v>
      </c>
      <c r="D163" s="243"/>
      <c r="E163" s="243"/>
      <c r="F163" s="140"/>
      <c r="G163" s="141" t="s">
        <v>51</v>
      </c>
      <c r="H163" s="138" t="s">
        <v>7</v>
      </c>
      <c r="I163" s="138" t="s">
        <v>7</v>
      </c>
      <c r="J163" s="146" t="s">
        <v>7</v>
      </c>
      <c r="K163" s="147" t="s">
        <v>7</v>
      </c>
    </row>
    <row r="164" spans="1:15" s="129" customFormat="1" hidden="1">
      <c r="A164" s="137" t="s">
        <v>7</v>
      </c>
      <c r="B164" s="137" t="s">
        <v>7</v>
      </c>
      <c r="C164" s="249" t="s">
        <v>391</v>
      </c>
      <c r="D164" s="243"/>
      <c r="E164" s="243"/>
      <c r="F164" s="140"/>
      <c r="G164" s="141" t="s">
        <v>51</v>
      </c>
      <c r="H164" s="138"/>
      <c r="I164" s="138"/>
      <c r="J164" s="146"/>
      <c r="K164" s="147"/>
    </row>
    <row r="165" spans="1:15" s="129" customFormat="1" hidden="1">
      <c r="A165" s="137" t="s">
        <v>7</v>
      </c>
      <c r="B165" s="137" t="s">
        <v>7</v>
      </c>
      <c r="C165" s="249" t="s">
        <v>392</v>
      </c>
      <c r="D165" s="243"/>
      <c r="E165" s="243"/>
      <c r="F165" s="140"/>
      <c r="G165" s="141" t="s">
        <v>51</v>
      </c>
      <c r="H165" s="138"/>
      <c r="I165" s="138"/>
      <c r="J165" s="146"/>
      <c r="K165" s="147"/>
    </row>
    <row r="166" spans="1:15" s="125" customFormat="1" hidden="1">
      <c r="A166" s="137">
        <v>28</v>
      </c>
      <c r="B166" s="137" t="s">
        <v>309</v>
      </c>
      <c r="C166" s="235" t="s">
        <v>384</v>
      </c>
      <c r="D166" s="235"/>
      <c r="E166" s="235"/>
      <c r="F166" s="235"/>
      <c r="G166" s="235"/>
      <c r="H166" s="138" t="s">
        <v>51</v>
      </c>
      <c r="I166" s="138">
        <f>SUM(F167:F168)</f>
        <v>0</v>
      </c>
      <c r="J166" s="138"/>
      <c r="K166" s="139"/>
      <c r="O166" s="157"/>
    </row>
    <row r="167" spans="1:15" s="125" customFormat="1" ht="44.25" hidden="1" customHeight="1">
      <c r="A167" s="137" t="s">
        <v>7</v>
      </c>
      <c r="B167" s="137" t="s">
        <v>7</v>
      </c>
      <c r="C167" s="249" t="s">
        <v>432</v>
      </c>
      <c r="D167" s="243"/>
      <c r="E167" s="243"/>
      <c r="F167" s="140"/>
      <c r="G167" s="141" t="s">
        <v>100</v>
      </c>
      <c r="H167" s="138" t="s">
        <v>7</v>
      </c>
      <c r="I167" s="138" t="s">
        <v>7</v>
      </c>
      <c r="J167" s="138" t="s">
        <v>7</v>
      </c>
      <c r="K167" s="139" t="s">
        <v>7</v>
      </c>
    </row>
    <row r="168" spans="1:15" s="125" customFormat="1" ht="43.5" hidden="1" customHeight="1">
      <c r="A168" s="137" t="s">
        <v>7</v>
      </c>
      <c r="B168" s="137" t="s">
        <v>7</v>
      </c>
      <c r="C168" s="249" t="s">
        <v>433</v>
      </c>
      <c r="D168" s="243"/>
      <c r="E168" s="243"/>
      <c r="F168" s="140"/>
      <c r="G168" s="141" t="s">
        <v>100</v>
      </c>
      <c r="H168" s="138" t="s">
        <v>7</v>
      </c>
      <c r="I168" s="138" t="s">
        <v>7</v>
      </c>
      <c r="J168" s="138" t="s">
        <v>7</v>
      </c>
      <c r="K168" s="139" t="s">
        <v>7</v>
      </c>
    </row>
    <row r="169" spans="1:15" s="125" customFormat="1" hidden="1">
      <c r="A169" s="137">
        <v>29</v>
      </c>
      <c r="B169" s="137" t="s">
        <v>309</v>
      </c>
      <c r="C169" s="235" t="s">
        <v>393</v>
      </c>
      <c r="D169" s="235"/>
      <c r="E169" s="235"/>
      <c r="F169" s="235"/>
      <c r="G169" s="235"/>
      <c r="H169" s="138" t="s">
        <v>100</v>
      </c>
      <c r="I169" s="138">
        <f>SUM(F170)</f>
        <v>0</v>
      </c>
      <c r="J169" s="138"/>
      <c r="K169" s="139"/>
    </row>
    <row r="170" spans="1:15" s="125" customFormat="1" hidden="1">
      <c r="A170" s="137" t="s">
        <v>7</v>
      </c>
      <c r="B170" s="137" t="s">
        <v>7</v>
      </c>
      <c r="C170" s="249" t="s">
        <v>431</v>
      </c>
      <c r="D170" s="243"/>
      <c r="E170" s="243"/>
      <c r="F170" s="140"/>
      <c r="G170" s="141" t="s">
        <v>100</v>
      </c>
      <c r="H170" s="138" t="s">
        <v>7</v>
      </c>
      <c r="I170" s="138" t="s">
        <v>7</v>
      </c>
      <c r="J170" s="138"/>
      <c r="K170" s="139"/>
    </row>
    <row r="171" spans="1:15" s="125" customFormat="1" hidden="1">
      <c r="A171" s="137">
        <v>30</v>
      </c>
      <c r="B171" s="137" t="s">
        <v>309</v>
      </c>
      <c r="C171" s="235" t="s">
        <v>394</v>
      </c>
      <c r="D171" s="235"/>
      <c r="E171" s="235"/>
      <c r="F171" s="235"/>
      <c r="G171" s="235"/>
      <c r="H171" s="138" t="s">
        <v>3</v>
      </c>
      <c r="I171" s="138">
        <f>SUM(F172)</f>
        <v>0</v>
      </c>
      <c r="J171" s="138"/>
      <c r="K171" s="139"/>
    </row>
    <row r="172" spans="1:15" s="125" customFormat="1" ht="20.25" hidden="1" customHeight="1">
      <c r="A172" s="137" t="s">
        <v>7</v>
      </c>
      <c r="B172" s="137" t="s">
        <v>7</v>
      </c>
      <c r="C172" s="249" t="s">
        <v>434</v>
      </c>
      <c r="D172" s="243"/>
      <c r="E172" s="243"/>
      <c r="F172" s="140"/>
      <c r="G172" s="141" t="s">
        <v>3</v>
      </c>
      <c r="H172" s="138" t="s">
        <v>7</v>
      </c>
      <c r="I172" s="138" t="s">
        <v>7</v>
      </c>
      <c r="J172" s="138"/>
      <c r="K172" s="139"/>
    </row>
    <row r="173" spans="1:15" s="125" customFormat="1">
      <c r="A173" s="134" t="s">
        <v>6</v>
      </c>
      <c r="B173" s="135" t="s">
        <v>7</v>
      </c>
      <c r="C173" s="253" t="s">
        <v>312</v>
      </c>
      <c r="D173" s="253"/>
      <c r="E173" s="253"/>
      <c r="F173" s="235"/>
      <c r="G173" s="235"/>
      <c r="H173" s="153" t="s">
        <v>7</v>
      </c>
      <c r="I173" s="153" t="s">
        <v>7</v>
      </c>
      <c r="J173" s="153" t="s">
        <v>7</v>
      </c>
      <c r="K173" s="153" t="s">
        <v>7</v>
      </c>
    </row>
    <row r="174" spans="1:15" s="125" customFormat="1">
      <c r="A174" s="137">
        <v>1</v>
      </c>
      <c r="B174" s="137" t="s">
        <v>313</v>
      </c>
      <c r="C174" s="235" t="s">
        <v>437</v>
      </c>
      <c r="D174" s="235"/>
      <c r="E174" s="235"/>
      <c r="F174" s="235"/>
      <c r="G174" s="235"/>
      <c r="H174" s="138" t="s">
        <v>3</v>
      </c>
      <c r="I174" s="138">
        <f>SUM(F175:F190)</f>
        <v>26.03</v>
      </c>
      <c r="J174" s="138"/>
      <c r="K174" s="139"/>
    </row>
    <row r="175" spans="1:15" s="125" customFormat="1" hidden="1">
      <c r="A175" s="137" t="s">
        <v>7</v>
      </c>
      <c r="B175" s="137" t="s">
        <v>7</v>
      </c>
      <c r="C175" s="166" t="s">
        <v>440</v>
      </c>
      <c r="D175" s="175"/>
      <c r="E175" s="176" t="s">
        <v>101</v>
      </c>
      <c r="F175" s="140">
        <f>ROUND(0.04*D175,2)</f>
        <v>0</v>
      </c>
      <c r="G175" s="141" t="s">
        <v>3</v>
      </c>
      <c r="H175" s="138" t="s">
        <v>7</v>
      </c>
      <c r="I175" s="138" t="s">
        <v>7</v>
      </c>
      <c r="J175" s="138" t="s">
        <v>7</v>
      </c>
      <c r="K175" s="139" t="s">
        <v>7</v>
      </c>
    </row>
    <row r="176" spans="1:15" s="125" customFormat="1" hidden="1">
      <c r="A176" s="137" t="s">
        <v>7</v>
      </c>
      <c r="B176" s="137" t="s">
        <v>7</v>
      </c>
      <c r="C176" s="166" t="s">
        <v>441</v>
      </c>
      <c r="D176" s="175"/>
      <c r="E176" s="176" t="s">
        <v>101</v>
      </c>
      <c r="F176" s="140">
        <f>ROUND(0.12*D176,2)</f>
        <v>0</v>
      </c>
      <c r="G176" s="141" t="s">
        <v>3</v>
      </c>
      <c r="H176" s="138" t="s">
        <v>7</v>
      </c>
      <c r="I176" s="138" t="s">
        <v>7</v>
      </c>
      <c r="J176" s="138" t="s">
        <v>7</v>
      </c>
      <c r="K176" s="139" t="s">
        <v>7</v>
      </c>
    </row>
    <row r="177" spans="1:11" s="125" customFormat="1" hidden="1">
      <c r="A177" s="137" t="s">
        <v>7</v>
      </c>
      <c r="B177" s="137" t="s">
        <v>7</v>
      </c>
      <c r="C177" s="166" t="s">
        <v>442</v>
      </c>
      <c r="D177" s="175"/>
      <c r="E177" s="176" t="s">
        <v>101</v>
      </c>
      <c r="F177" s="140">
        <f>ROUND(0.06*D177,2)</f>
        <v>0</v>
      </c>
      <c r="G177" s="141" t="s">
        <v>3</v>
      </c>
      <c r="H177" s="138" t="s">
        <v>7</v>
      </c>
      <c r="I177" s="138" t="s">
        <v>7</v>
      </c>
      <c r="J177" s="138" t="s">
        <v>7</v>
      </c>
      <c r="K177" s="139" t="s">
        <v>7</v>
      </c>
    </row>
    <row r="178" spans="1:11" s="125" customFormat="1">
      <c r="A178" s="137" t="s">
        <v>7</v>
      </c>
      <c r="B178" s="137" t="s">
        <v>7</v>
      </c>
      <c r="C178" s="166" t="s">
        <v>443</v>
      </c>
      <c r="D178" s="175">
        <v>3</v>
      </c>
      <c r="E178" s="176" t="s">
        <v>101</v>
      </c>
      <c r="F178" s="140">
        <f>ROUND(0.12*D178,2)</f>
        <v>0.36</v>
      </c>
      <c r="G178" s="141" t="s">
        <v>3</v>
      </c>
      <c r="H178" s="138" t="s">
        <v>7</v>
      </c>
      <c r="I178" s="138" t="s">
        <v>7</v>
      </c>
      <c r="J178" s="138" t="s">
        <v>7</v>
      </c>
      <c r="K178" s="139" t="s">
        <v>7</v>
      </c>
    </row>
    <row r="179" spans="1:11" s="125" customFormat="1">
      <c r="A179" s="137" t="s">
        <v>7</v>
      </c>
      <c r="B179" s="137" t="s">
        <v>7</v>
      </c>
      <c r="C179" s="166" t="s">
        <v>444</v>
      </c>
      <c r="D179" s="175">
        <v>20</v>
      </c>
      <c r="E179" s="176" t="s">
        <v>101</v>
      </c>
      <c r="F179" s="140">
        <f>ROUND(0.24*D179,2)</f>
        <v>4.8</v>
      </c>
      <c r="G179" s="141" t="s">
        <v>3</v>
      </c>
      <c r="H179" s="138" t="s">
        <v>7</v>
      </c>
      <c r="I179" s="138" t="s">
        <v>7</v>
      </c>
      <c r="J179" s="138" t="s">
        <v>7</v>
      </c>
      <c r="K179" s="139" t="s">
        <v>7</v>
      </c>
    </row>
    <row r="180" spans="1:11" s="125" customFormat="1">
      <c r="A180" s="137" t="s">
        <v>7</v>
      </c>
      <c r="B180" s="137" t="s">
        <v>7</v>
      </c>
      <c r="C180" s="166" t="s">
        <v>445</v>
      </c>
      <c r="D180" s="175">
        <v>54</v>
      </c>
      <c r="E180" s="176" t="s">
        <v>101</v>
      </c>
      <c r="F180" s="140">
        <f>ROUND(0.08*D180,2)</f>
        <v>4.32</v>
      </c>
      <c r="G180" s="141" t="s">
        <v>3</v>
      </c>
      <c r="H180" s="138" t="s">
        <v>7</v>
      </c>
      <c r="I180" s="138" t="s">
        <v>7</v>
      </c>
      <c r="J180" s="138" t="s">
        <v>7</v>
      </c>
      <c r="K180" s="139" t="s">
        <v>7</v>
      </c>
    </row>
    <row r="181" spans="1:11" s="125" customFormat="1" hidden="1">
      <c r="A181" s="137" t="s">
        <v>7</v>
      </c>
      <c r="B181" s="137" t="s">
        <v>7</v>
      </c>
      <c r="C181" s="166" t="s">
        <v>446</v>
      </c>
      <c r="D181" s="175"/>
      <c r="E181" s="176" t="s">
        <v>101</v>
      </c>
      <c r="F181" s="140">
        <f>ROUND(0.12*D181,2)</f>
        <v>0</v>
      </c>
      <c r="G181" s="141" t="s">
        <v>3</v>
      </c>
      <c r="H181" s="138" t="s">
        <v>7</v>
      </c>
      <c r="I181" s="138" t="s">
        <v>7</v>
      </c>
      <c r="J181" s="138" t="s">
        <v>7</v>
      </c>
      <c r="K181" s="139" t="s">
        <v>7</v>
      </c>
    </row>
    <row r="182" spans="1:11" s="125" customFormat="1" hidden="1">
      <c r="A182" s="137" t="s">
        <v>7</v>
      </c>
      <c r="B182" s="137" t="s">
        <v>7</v>
      </c>
      <c r="C182" s="166" t="s">
        <v>447</v>
      </c>
      <c r="D182" s="175"/>
      <c r="E182" s="176" t="s">
        <v>101</v>
      </c>
      <c r="F182" s="140">
        <f>ROUND(0.24*D182,2)</f>
        <v>0</v>
      </c>
      <c r="G182" s="141" t="s">
        <v>3</v>
      </c>
      <c r="H182" s="138" t="s">
        <v>7</v>
      </c>
      <c r="I182" s="138" t="s">
        <v>7</v>
      </c>
      <c r="J182" s="138" t="s">
        <v>7</v>
      </c>
      <c r="K182" s="139" t="s">
        <v>7</v>
      </c>
    </row>
    <row r="183" spans="1:11" s="125" customFormat="1">
      <c r="A183" s="137" t="s">
        <v>7</v>
      </c>
      <c r="B183" s="137" t="s">
        <v>7</v>
      </c>
      <c r="C183" s="166" t="s">
        <v>452</v>
      </c>
      <c r="D183" s="175"/>
      <c r="E183" s="176"/>
      <c r="F183" s="140">
        <v>12</v>
      </c>
      <c r="G183" s="141" t="s">
        <v>3</v>
      </c>
      <c r="H183" s="138" t="s">
        <v>7</v>
      </c>
      <c r="I183" s="138" t="s">
        <v>7</v>
      </c>
      <c r="J183" s="138" t="s">
        <v>7</v>
      </c>
      <c r="K183" s="139" t="s">
        <v>7</v>
      </c>
    </row>
    <row r="184" spans="1:11" s="125" customFormat="1" hidden="1">
      <c r="A184" s="137" t="s">
        <v>7</v>
      </c>
      <c r="B184" s="137" t="s">
        <v>7</v>
      </c>
      <c r="C184" s="166" t="s">
        <v>453</v>
      </c>
      <c r="D184" s="175"/>
      <c r="E184" s="176"/>
      <c r="F184" s="140"/>
      <c r="G184" s="141" t="s">
        <v>3</v>
      </c>
      <c r="H184" s="138" t="s">
        <v>7</v>
      </c>
      <c r="I184" s="138" t="s">
        <v>7</v>
      </c>
      <c r="J184" s="138" t="s">
        <v>7</v>
      </c>
      <c r="K184" s="139" t="s">
        <v>7</v>
      </c>
    </row>
    <row r="185" spans="1:11" s="125" customFormat="1" hidden="1">
      <c r="A185" s="137" t="s">
        <v>7</v>
      </c>
      <c r="B185" s="137" t="s">
        <v>7</v>
      </c>
      <c r="C185" s="166" t="s">
        <v>466</v>
      </c>
      <c r="D185" s="175"/>
      <c r="E185" s="176" t="s">
        <v>101</v>
      </c>
      <c r="F185" s="140">
        <f>ROUND(0.2625*D185,2)</f>
        <v>0</v>
      </c>
      <c r="G185" s="141" t="s">
        <v>3</v>
      </c>
      <c r="H185" s="138" t="s">
        <v>7</v>
      </c>
      <c r="I185" s="138" t="s">
        <v>7</v>
      </c>
      <c r="J185" s="138" t="s">
        <v>7</v>
      </c>
      <c r="K185" s="139" t="s">
        <v>7</v>
      </c>
    </row>
    <row r="186" spans="1:11" s="125" customFormat="1">
      <c r="A186" s="137" t="s">
        <v>7</v>
      </c>
      <c r="B186" s="137" t="s">
        <v>7</v>
      </c>
      <c r="C186" s="166" t="s">
        <v>455</v>
      </c>
      <c r="D186" s="175">
        <v>3</v>
      </c>
      <c r="E186" s="176" t="s">
        <v>101</v>
      </c>
      <c r="F186" s="140">
        <f>ROUND(0.375*D186,2)</f>
        <v>1.1299999999999999</v>
      </c>
      <c r="G186" s="141" t="s">
        <v>3</v>
      </c>
      <c r="H186" s="138" t="s">
        <v>7</v>
      </c>
      <c r="I186" s="138" t="s">
        <v>7</v>
      </c>
      <c r="J186" s="138" t="s">
        <v>7</v>
      </c>
      <c r="K186" s="139" t="s">
        <v>7</v>
      </c>
    </row>
    <row r="187" spans="1:11" s="125" customFormat="1">
      <c r="A187" s="137" t="s">
        <v>7</v>
      </c>
      <c r="B187" s="137" t="s">
        <v>7</v>
      </c>
      <c r="C187" s="166" t="s">
        <v>456</v>
      </c>
      <c r="D187" s="175">
        <v>2</v>
      </c>
      <c r="E187" s="176" t="s">
        <v>100</v>
      </c>
      <c r="F187" s="140">
        <f>ROUND(1.71*D187,2)</f>
        <v>3.42</v>
      </c>
      <c r="G187" s="141" t="s">
        <v>3</v>
      </c>
      <c r="H187" s="138" t="s">
        <v>7</v>
      </c>
      <c r="I187" s="138" t="s">
        <v>7</v>
      </c>
      <c r="J187" s="138" t="s">
        <v>7</v>
      </c>
      <c r="K187" s="139" t="s">
        <v>7</v>
      </c>
    </row>
    <row r="188" spans="1:11" s="125" customFormat="1" ht="17.25" hidden="1" thickBot="1">
      <c r="A188" s="137" t="s">
        <v>7</v>
      </c>
      <c r="B188" s="137" t="s">
        <v>7</v>
      </c>
      <c r="C188" s="166" t="s">
        <v>457</v>
      </c>
      <c r="D188" s="175"/>
      <c r="E188" s="176" t="s">
        <v>468</v>
      </c>
      <c r="F188" s="140"/>
      <c r="G188" s="141" t="s">
        <v>3</v>
      </c>
      <c r="H188" s="138" t="s">
        <v>7</v>
      </c>
      <c r="I188" s="138" t="s">
        <v>7</v>
      </c>
      <c r="J188" s="138" t="s">
        <v>7</v>
      </c>
      <c r="K188" s="139" t="s">
        <v>7</v>
      </c>
    </row>
    <row r="189" spans="1:11" s="125" customFormat="1" ht="17.25" hidden="1" thickBot="1">
      <c r="A189" s="137" t="s">
        <v>7</v>
      </c>
      <c r="B189" s="137" t="s">
        <v>7</v>
      </c>
      <c r="C189" s="166" t="s">
        <v>458</v>
      </c>
      <c r="D189" s="175"/>
      <c r="E189" s="176" t="s">
        <v>3</v>
      </c>
      <c r="F189" s="140">
        <f>ROUND(0.38*D189,2)</f>
        <v>0</v>
      </c>
      <c r="G189" s="141" t="s">
        <v>3</v>
      </c>
      <c r="H189" s="138" t="s">
        <v>7</v>
      </c>
      <c r="I189" s="138" t="s">
        <v>7</v>
      </c>
      <c r="J189" s="138" t="s">
        <v>7</v>
      </c>
      <c r="K189" s="139" t="s">
        <v>7</v>
      </c>
    </row>
    <row r="190" spans="1:11" s="125" customFormat="1" ht="17.25" hidden="1" thickBot="1">
      <c r="A190" s="137" t="s">
        <v>7</v>
      </c>
      <c r="B190" s="137" t="s">
        <v>7</v>
      </c>
      <c r="C190" s="166" t="s">
        <v>459</v>
      </c>
      <c r="D190" s="175"/>
      <c r="E190" s="176" t="s">
        <v>101</v>
      </c>
      <c r="F190" s="140">
        <f>ROUND(0.232*D190,2)</f>
        <v>0</v>
      </c>
      <c r="G190" s="141" t="s">
        <v>3</v>
      </c>
      <c r="H190" s="138" t="s">
        <v>7</v>
      </c>
      <c r="I190" s="138" t="s">
        <v>7</v>
      </c>
      <c r="J190" s="138" t="s">
        <v>7</v>
      </c>
      <c r="K190" s="139" t="s">
        <v>7</v>
      </c>
    </row>
    <row r="191" spans="1:11" s="125" customFormat="1" ht="31.5" hidden="1" customHeight="1">
      <c r="A191" s="137">
        <v>32</v>
      </c>
      <c r="B191" s="137" t="s">
        <v>313</v>
      </c>
      <c r="C191" s="235" t="s">
        <v>477</v>
      </c>
      <c r="D191" s="235"/>
      <c r="E191" s="235"/>
      <c r="F191" s="235"/>
      <c r="G191" s="235"/>
      <c r="H191" s="138" t="s">
        <v>100</v>
      </c>
      <c r="I191" s="138">
        <f>SUM(F192:F197)</f>
        <v>0</v>
      </c>
      <c r="J191" s="138"/>
      <c r="K191" s="139"/>
    </row>
    <row r="192" spans="1:11" s="125" customFormat="1" ht="17.25" hidden="1" thickBot="1">
      <c r="A192" s="137" t="s">
        <v>7</v>
      </c>
      <c r="B192" s="137" t="s">
        <v>7</v>
      </c>
      <c r="C192" s="166" t="s">
        <v>448</v>
      </c>
      <c r="D192" s="175"/>
      <c r="E192" s="176" t="s">
        <v>100</v>
      </c>
      <c r="F192" s="140">
        <f>ROUND(1.59*D192,2)</f>
        <v>0</v>
      </c>
      <c r="G192" s="141" t="s">
        <v>3</v>
      </c>
      <c r="H192" s="138" t="s">
        <v>7</v>
      </c>
      <c r="I192" s="138" t="s">
        <v>7</v>
      </c>
      <c r="J192" s="138" t="s">
        <v>7</v>
      </c>
      <c r="K192" s="139" t="s">
        <v>7</v>
      </c>
    </row>
    <row r="193" spans="1:11" s="125" customFormat="1" ht="17.25" hidden="1" thickBot="1">
      <c r="A193" s="137" t="s">
        <v>7</v>
      </c>
      <c r="B193" s="137" t="s">
        <v>7</v>
      </c>
      <c r="C193" s="166" t="s">
        <v>449</v>
      </c>
      <c r="D193" s="175"/>
      <c r="E193" s="176" t="s">
        <v>100</v>
      </c>
      <c r="F193" s="140">
        <f>ROUND(1.94*D193,2)</f>
        <v>0</v>
      </c>
      <c r="G193" s="141" t="s">
        <v>3</v>
      </c>
      <c r="H193" s="138" t="s">
        <v>7</v>
      </c>
      <c r="I193" s="138" t="s">
        <v>7</v>
      </c>
      <c r="J193" s="138" t="s">
        <v>7</v>
      </c>
      <c r="K193" s="139" t="s">
        <v>7</v>
      </c>
    </row>
    <row r="194" spans="1:11" s="125" customFormat="1" ht="17.25" hidden="1" thickBot="1">
      <c r="A194" s="137" t="s">
        <v>7</v>
      </c>
      <c r="B194" s="137" t="s">
        <v>7</v>
      </c>
      <c r="C194" s="166" t="s">
        <v>450</v>
      </c>
      <c r="D194" s="175"/>
      <c r="E194" s="176" t="s">
        <v>100</v>
      </c>
      <c r="F194" s="140">
        <f>ROUND(1.94*D194,2)</f>
        <v>0</v>
      </c>
      <c r="G194" s="141" t="s">
        <v>3</v>
      </c>
      <c r="H194" s="138" t="s">
        <v>7</v>
      </c>
      <c r="I194" s="138" t="s">
        <v>7</v>
      </c>
      <c r="J194" s="138" t="s">
        <v>7</v>
      </c>
      <c r="K194" s="139" t="s">
        <v>7</v>
      </c>
    </row>
    <row r="195" spans="1:11" s="125" customFormat="1" ht="17.25" hidden="1" thickBot="1">
      <c r="A195" s="137" t="s">
        <v>7</v>
      </c>
      <c r="B195" s="137" t="s">
        <v>7</v>
      </c>
      <c r="C195" s="166" t="s">
        <v>464</v>
      </c>
      <c r="D195" s="175"/>
      <c r="E195" s="176" t="s">
        <v>100</v>
      </c>
      <c r="F195" s="140">
        <f>ROUND(2.72*D195,2)</f>
        <v>0</v>
      </c>
      <c r="G195" s="141" t="s">
        <v>3</v>
      </c>
      <c r="H195" s="138" t="s">
        <v>7</v>
      </c>
      <c r="I195" s="138" t="s">
        <v>7</v>
      </c>
      <c r="J195" s="138" t="s">
        <v>7</v>
      </c>
      <c r="K195" s="139" t="s">
        <v>7</v>
      </c>
    </row>
    <row r="196" spans="1:11" s="125" customFormat="1" ht="17.25" hidden="1" thickBot="1">
      <c r="A196" s="137" t="s">
        <v>7</v>
      </c>
      <c r="B196" s="137" t="s">
        <v>7</v>
      </c>
      <c r="C196" s="166" t="s">
        <v>472</v>
      </c>
      <c r="D196" s="175"/>
      <c r="E196" s="176" t="s">
        <v>100</v>
      </c>
      <c r="F196" s="140">
        <f>ROUND(3.85*D196,2)</f>
        <v>0</v>
      </c>
      <c r="G196" s="141" t="s">
        <v>3</v>
      </c>
      <c r="H196" s="138" t="s">
        <v>7</v>
      </c>
      <c r="I196" s="138" t="s">
        <v>7</v>
      </c>
      <c r="J196" s="138" t="s">
        <v>7</v>
      </c>
      <c r="K196" s="139" t="s">
        <v>7</v>
      </c>
    </row>
    <row r="197" spans="1:11" s="125" customFormat="1" ht="17.25" hidden="1" thickBot="1">
      <c r="A197" s="137" t="s">
        <v>7</v>
      </c>
      <c r="B197" s="137" t="s">
        <v>7</v>
      </c>
      <c r="C197" s="166" t="s">
        <v>451</v>
      </c>
      <c r="D197" s="175"/>
      <c r="E197" s="176" t="s">
        <v>100</v>
      </c>
      <c r="F197" s="140">
        <f>ROUND(4.15*D197,2)</f>
        <v>0</v>
      </c>
      <c r="G197" s="141" t="s">
        <v>3</v>
      </c>
      <c r="H197" s="138" t="s">
        <v>7</v>
      </c>
      <c r="I197" s="138" t="s">
        <v>7</v>
      </c>
      <c r="J197" s="138" t="s">
        <v>7</v>
      </c>
      <c r="K197" s="139" t="s">
        <v>7</v>
      </c>
    </row>
    <row r="198" spans="1:11" s="125" customFormat="1" ht="31.5" hidden="1" customHeight="1">
      <c r="A198" s="137">
        <v>33</v>
      </c>
      <c r="B198" s="137" t="s">
        <v>313</v>
      </c>
      <c r="C198" s="235" t="s">
        <v>473</v>
      </c>
      <c r="D198" s="235"/>
      <c r="E198" s="235"/>
      <c r="F198" s="235"/>
      <c r="G198" s="235"/>
      <c r="H198" s="138" t="s">
        <v>100</v>
      </c>
      <c r="I198" s="138">
        <f>SUM(F199:F203)</f>
        <v>0</v>
      </c>
      <c r="J198" s="138"/>
      <c r="K198" s="139"/>
    </row>
    <row r="199" spans="1:11" s="125" customFormat="1" ht="17.25" hidden="1" thickBot="1">
      <c r="A199" s="137" t="s">
        <v>7</v>
      </c>
      <c r="B199" s="137" t="s">
        <v>7</v>
      </c>
      <c r="C199" s="166" t="s">
        <v>467</v>
      </c>
      <c r="D199" s="175"/>
      <c r="E199" s="176"/>
      <c r="F199" s="140"/>
      <c r="G199" s="141" t="s">
        <v>100</v>
      </c>
      <c r="H199" s="138" t="s">
        <v>7</v>
      </c>
      <c r="I199" s="138" t="s">
        <v>7</v>
      </c>
      <c r="J199" s="138" t="s">
        <v>7</v>
      </c>
      <c r="K199" s="139" t="s">
        <v>7</v>
      </c>
    </row>
    <row r="200" spans="1:11" s="125" customFormat="1" ht="17.25" hidden="1" thickBot="1">
      <c r="A200" s="137" t="s">
        <v>7</v>
      </c>
      <c r="B200" s="137" t="s">
        <v>7</v>
      </c>
      <c r="C200" s="166" t="s">
        <v>470</v>
      </c>
      <c r="D200" s="175"/>
      <c r="E200" s="176"/>
      <c r="F200" s="140"/>
      <c r="G200" s="141" t="s">
        <v>100</v>
      </c>
      <c r="H200" s="138" t="s">
        <v>7</v>
      </c>
      <c r="I200" s="138" t="s">
        <v>7</v>
      </c>
      <c r="J200" s="138" t="s">
        <v>7</v>
      </c>
      <c r="K200" s="139" t="s">
        <v>7</v>
      </c>
    </row>
    <row r="201" spans="1:11" s="125" customFormat="1" ht="17.25" hidden="1" thickBot="1">
      <c r="A201" s="137" t="s">
        <v>7</v>
      </c>
      <c r="B201" s="137" t="s">
        <v>7</v>
      </c>
      <c r="C201" s="166" t="s">
        <v>469</v>
      </c>
      <c r="D201" s="175"/>
      <c r="E201" s="176"/>
      <c r="F201" s="140"/>
      <c r="G201" s="141" t="s">
        <v>100</v>
      </c>
      <c r="H201" s="138" t="s">
        <v>7</v>
      </c>
      <c r="I201" s="138" t="s">
        <v>7</v>
      </c>
      <c r="J201" s="138"/>
      <c r="K201" s="139"/>
    </row>
    <row r="202" spans="1:11" s="125" customFormat="1" ht="17.25" hidden="1" thickBot="1">
      <c r="A202" s="137" t="s">
        <v>7</v>
      </c>
      <c r="B202" s="137" t="s">
        <v>7</v>
      </c>
      <c r="C202" s="166" t="s">
        <v>315</v>
      </c>
      <c r="D202" s="175"/>
      <c r="E202" s="176"/>
      <c r="F202" s="140"/>
      <c r="G202" s="141" t="s">
        <v>100</v>
      </c>
      <c r="H202" s="138" t="s">
        <v>7</v>
      </c>
      <c r="I202" s="138" t="s">
        <v>7</v>
      </c>
      <c r="J202" s="138"/>
      <c r="K202" s="139"/>
    </row>
    <row r="203" spans="1:11" s="125" customFormat="1" ht="17.25" hidden="1" thickBot="1">
      <c r="A203" s="137" t="s">
        <v>7</v>
      </c>
      <c r="B203" s="137" t="s">
        <v>7</v>
      </c>
      <c r="C203" s="166" t="s">
        <v>460</v>
      </c>
      <c r="D203" s="175"/>
      <c r="E203" s="176"/>
      <c r="F203" s="140"/>
      <c r="G203" s="141" t="s">
        <v>100</v>
      </c>
      <c r="H203" s="138" t="s">
        <v>7</v>
      </c>
      <c r="I203" s="138" t="s">
        <v>7</v>
      </c>
      <c r="J203" s="138"/>
      <c r="K203" s="139"/>
    </row>
    <row r="204" spans="1:11" s="125" customFormat="1" ht="17.25" hidden="1" thickBot="1">
      <c r="A204" s="137">
        <v>34</v>
      </c>
      <c r="B204" s="137" t="s">
        <v>313</v>
      </c>
      <c r="C204" s="235" t="s">
        <v>454</v>
      </c>
      <c r="D204" s="235"/>
      <c r="E204" s="235"/>
      <c r="F204" s="235"/>
      <c r="G204" s="235"/>
      <c r="H204" s="138" t="s">
        <v>3</v>
      </c>
      <c r="I204" s="138">
        <f>F205</f>
        <v>0</v>
      </c>
      <c r="J204" s="138"/>
      <c r="K204" s="139"/>
    </row>
    <row r="205" spans="1:11" s="125" customFormat="1" ht="17.25" hidden="1" thickBot="1">
      <c r="A205" s="137" t="s">
        <v>7</v>
      </c>
      <c r="B205" s="137" t="s">
        <v>7</v>
      </c>
      <c r="C205" s="166" t="s">
        <v>453</v>
      </c>
      <c r="D205" s="175"/>
      <c r="E205" s="176"/>
      <c r="F205" s="140"/>
      <c r="G205" s="141" t="s">
        <v>3</v>
      </c>
      <c r="H205" s="138" t="s">
        <v>7</v>
      </c>
      <c r="I205" s="138" t="s">
        <v>7</v>
      </c>
      <c r="J205" s="138" t="s">
        <v>7</v>
      </c>
      <c r="K205" s="139" t="s">
        <v>7</v>
      </c>
    </row>
    <row r="206" spans="1:11" s="125" customFormat="1" ht="17.25" hidden="1" thickBot="1">
      <c r="A206" s="137">
        <v>35</v>
      </c>
      <c r="B206" s="137" t="s">
        <v>313</v>
      </c>
      <c r="C206" s="235" t="s">
        <v>465</v>
      </c>
      <c r="D206" s="235"/>
      <c r="E206" s="235"/>
      <c r="F206" s="235"/>
      <c r="G206" s="235"/>
      <c r="H206" s="138" t="s">
        <v>3</v>
      </c>
      <c r="I206" s="138">
        <f>F207</f>
        <v>0</v>
      </c>
      <c r="J206" s="138"/>
      <c r="K206" s="139"/>
    </row>
    <row r="207" spans="1:11" s="125" customFormat="1" ht="17.25" hidden="1" thickBot="1">
      <c r="A207" s="137" t="s">
        <v>7</v>
      </c>
      <c r="B207" s="137" t="s">
        <v>7</v>
      </c>
      <c r="C207" s="166" t="s">
        <v>474</v>
      </c>
      <c r="D207" s="175"/>
      <c r="E207" s="176"/>
      <c r="F207" s="140"/>
      <c r="G207" s="141" t="s">
        <v>3</v>
      </c>
      <c r="H207" s="138" t="s">
        <v>7</v>
      </c>
      <c r="I207" s="138" t="s">
        <v>7</v>
      </c>
      <c r="J207" s="138" t="s">
        <v>7</v>
      </c>
      <c r="K207" s="139" t="s">
        <v>7</v>
      </c>
    </row>
    <row r="208" spans="1:11" s="125" customFormat="1" ht="17.25" hidden="1" thickBot="1">
      <c r="A208" s="137">
        <v>36</v>
      </c>
      <c r="B208" s="137" t="s">
        <v>313</v>
      </c>
      <c r="C208" s="235" t="s">
        <v>461</v>
      </c>
      <c r="D208" s="235"/>
      <c r="E208" s="235"/>
      <c r="F208" s="235"/>
      <c r="G208" s="235"/>
      <c r="H208" s="138" t="s">
        <v>51</v>
      </c>
      <c r="I208" s="138">
        <f>F209+F210</f>
        <v>0</v>
      </c>
      <c r="J208" s="138"/>
      <c r="K208" s="139"/>
    </row>
    <row r="209" spans="1:11" s="125" customFormat="1" ht="17.25" hidden="1" thickBot="1">
      <c r="A209" s="137" t="s">
        <v>7</v>
      </c>
      <c r="B209" s="137" t="s">
        <v>7</v>
      </c>
      <c r="C209" s="166" t="s">
        <v>380</v>
      </c>
      <c r="D209" s="175"/>
      <c r="E209" s="176" t="s">
        <v>100</v>
      </c>
      <c r="F209" s="140">
        <f>ROUND(1.75*D209,2)</f>
        <v>0</v>
      </c>
      <c r="G209" s="141" t="s">
        <v>3</v>
      </c>
      <c r="H209" s="138" t="s">
        <v>7</v>
      </c>
      <c r="I209" s="138" t="s">
        <v>7</v>
      </c>
      <c r="J209" s="138" t="s">
        <v>7</v>
      </c>
      <c r="K209" s="139" t="s">
        <v>7</v>
      </c>
    </row>
    <row r="210" spans="1:11" s="125" customFormat="1" ht="17.25" hidden="1" thickBot="1">
      <c r="A210" s="137" t="s">
        <v>7</v>
      </c>
      <c r="B210" s="137" t="s">
        <v>7</v>
      </c>
      <c r="C210" s="166" t="s">
        <v>324</v>
      </c>
      <c r="D210" s="175"/>
      <c r="E210" s="176" t="s">
        <v>100</v>
      </c>
      <c r="F210" s="140">
        <f>ROUND(4*D210,2)</f>
        <v>0</v>
      </c>
      <c r="G210" s="141" t="s">
        <v>3</v>
      </c>
      <c r="H210" s="138" t="s">
        <v>7</v>
      </c>
      <c r="I210" s="138" t="s">
        <v>7</v>
      </c>
      <c r="J210" s="138" t="s">
        <v>7</v>
      </c>
      <c r="K210" s="139" t="s">
        <v>7</v>
      </c>
    </row>
    <row r="211" spans="1:11" s="125" customFormat="1" ht="17.25" hidden="1" thickBot="1">
      <c r="A211" s="137">
        <v>37</v>
      </c>
      <c r="B211" s="137" t="s">
        <v>313</v>
      </c>
      <c r="C211" s="235" t="s">
        <v>438</v>
      </c>
      <c r="D211" s="235"/>
      <c r="E211" s="235"/>
      <c r="F211" s="235"/>
      <c r="G211" s="235"/>
      <c r="H211" s="138" t="s">
        <v>3</v>
      </c>
      <c r="I211" s="138">
        <f>SUM(F212:F218)</f>
        <v>0</v>
      </c>
      <c r="J211" s="138"/>
      <c r="K211" s="139"/>
    </row>
    <row r="212" spans="1:11" s="125" customFormat="1" ht="17.25" hidden="1" thickBot="1">
      <c r="A212" s="137" t="s">
        <v>7</v>
      </c>
      <c r="B212" s="137" t="s">
        <v>7</v>
      </c>
      <c r="C212" s="166" t="s">
        <v>475</v>
      </c>
      <c r="D212" s="175"/>
      <c r="E212" s="176" t="s">
        <v>2</v>
      </c>
      <c r="F212" s="140">
        <f>ROUND(0.1*D212,2)</f>
        <v>0</v>
      </c>
      <c r="G212" s="141" t="s">
        <v>3</v>
      </c>
      <c r="H212" s="138" t="s">
        <v>7</v>
      </c>
      <c r="I212" s="138" t="s">
        <v>7</v>
      </c>
      <c r="J212" s="138" t="s">
        <v>7</v>
      </c>
      <c r="K212" s="139" t="s">
        <v>7</v>
      </c>
    </row>
    <row r="213" spans="1:11" s="125" customFormat="1" ht="26.25" hidden="1" thickBot="1">
      <c r="A213" s="137" t="s">
        <v>7</v>
      </c>
      <c r="B213" s="137" t="s">
        <v>7</v>
      </c>
      <c r="C213" s="166" t="s">
        <v>476</v>
      </c>
      <c r="D213" s="175"/>
      <c r="E213" s="176" t="s">
        <v>2</v>
      </c>
      <c r="F213" s="140">
        <f>ROUND(0.01*D213,2)</f>
        <v>0</v>
      </c>
      <c r="G213" s="141" t="s">
        <v>3</v>
      </c>
      <c r="H213" s="138" t="s">
        <v>7</v>
      </c>
      <c r="I213" s="138" t="s">
        <v>7</v>
      </c>
      <c r="J213" s="138" t="s">
        <v>7</v>
      </c>
      <c r="K213" s="139" t="s">
        <v>7</v>
      </c>
    </row>
    <row r="214" spans="1:11" s="125" customFormat="1" ht="17.25" hidden="1" thickBot="1">
      <c r="A214" s="137" t="s">
        <v>7</v>
      </c>
      <c r="B214" s="137" t="s">
        <v>7</v>
      </c>
      <c r="C214" s="166" t="s">
        <v>447</v>
      </c>
      <c r="D214" s="175"/>
      <c r="E214" s="176" t="s">
        <v>2</v>
      </c>
      <c r="F214" s="140">
        <f>ROUND(0.24*D214,2)</f>
        <v>0</v>
      </c>
      <c r="G214" s="141" t="s">
        <v>3</v>
      </c>
      <c r="H214" s="138" t="s">
        <v>7</v>
      </c>
      <c r="I214" s="138" t="s">
        <v>7</v>
      </c>
      <c r="J214" s="138" t="s">
        <v>7</v>
      </c>
      <c r="K214" s="139" t="s">
        <v>7</v>
      </c>
    </row>
    <row r="215" spans="1:11" s="125" customFormat="1" ht="17.25" hidden="1" thickBot="1">
      <c r="A215" s="137" t="s">
        <v>7</v>
      </c>
      <c r="B215" s="137" t="s">
        <v>7</v>
      </c>
      <c r="C215" s="166" t="s">
        <v>462</v>
      </c>
      <c r="D215" s="175"/>
      <c r="E215" s="176" t="s">
        <v>2</v>
      </c>
      <c r="F215" s="140">
        <f>ROUND(0.12*D215,2)</f>
        <v>0</v>
      </c>
      <c r="G215" s="141" t="s">
        <v>3</v>
      </c>
      <c r="H215" s="138" t="s">
        <v>7</v>
      </c>
      <c r="I215" s="138" t="s">
        <v>7</v>
      </c>
      <c r="J215" s="138" t="s">
        <v>7</v>
      </c>
      <c r="K215" s="139" t="s">
        <v>7</v>
      </c>
    </row>
    <row r="216" spans="1:11" s="125" customFormat="1" ht="17.25" hidden="1" thickBot="1">
      <c r="A216" s="137" t="s">
        <v>7</v>
      </c>
      <c r="B216" s="137" t="s">
        <v>7</v>
      </c>
      <c r="C216" s="166" t="s">
        <v>452</v>
      </c>
      <c r="D216" s="175"/>
      <c r="E216" s="176"/>
      <c r="F216" s="140"/>
      <c r="G216" s="141" t="s">
        <v>3</v>
      </c>
      <c r="H216" s="138" t="s">
        <v>7</v>
      </c>
      <c r="I216" s="138" t="s">
        <v>7</v>
      </c>
      <c r="J216" s="138" t="s">
        <v>7</v>
      </c>
      <c r="K216" s="139" t="s">
        <v>7</v>
      </c>
    </row>
    <row r="217" spans="1:11" s="125" customFormat="1" ht="17.25" hidden="1" thickBot="1">
      <c r="A217" s="137" t="s">
        <v>7</v>
      </c>
      <c r="B217" s="137" t="s">
        <v>7</v>
      </c>
      <c r="C217" s="166" t="s">
        <v>463</v>
      </c>
      <c r="D217" s="175"/>
      <c r="E217" s="176" t="s">
        <v>2</v>
      </c>
      <c r="F217" s="140">
        <f>ROUND(0.2625*D217,2)</f>
        <v>0</v>
      </c>
      <c r="G217" s="141" t="s">
        <v>3</v>
      </c>
      <c r="H217" s="138" t="s">
        <v>7</v>
      </c>
      <c r="I217" s="138" t="s">
        <v>7</v>
      </c>
      <c r="J217" s="138" t="s">
        <v>7</v>
      </c>
      <c r="K217" s="139" t="s">
        <v>7</v>
      </c>
    </row>
    <row r="218" spans="1:11" s="125" customFormat="1" ht="17.25" hidden="1" thickBot="1">
      <c r="A218" s="137" t="s">
        <v>7</v>
      </c>
      <c r="B218" s="137" t="s">
        <v>7</v>
      </c>
      <c r="C218" s="166" t="s">
        <v>458</v>
      </c>
      <c r="D218" s="175"/>
      <c r="E218" s="176" t="s">
        <v>3</v>
      </c>
      <c r="F218" s="140">
        <f>ROUND(0.38*D218,2)</f>
        <v>0</v>
      </c>
      <c r="G218" s="141" t="s">
        <v>3</v>
      </c>
      <c r="H218" s="138" t="s">
        <v>7</v>
      </c>
      <c r="I218" s="138" t="s">
        <v>7</v>
      </c>
      <c r="J218" s="138" t="s">
        <v>7</v>
      </c>
      <c r="K218" s="139" t="s">
        <v>7</v>
      </c>
    </row>
    <row r="219" spans="1:11" s="125" customFormat="1" ht="34.5" hidden="1" customHeight="1">
      <c r="A219" s="137">
        <v>38</v>
      </c>
      <c r="B219" s="137" t="s">
        <v>313</v>
      </c>
      <c r="C219" s="235" t="s">
        <v>317</v>
      </c>
      <c r="D219" s="235"/>
      <c r="E219" s="235"/>
      <c r="F219" s="235"/>
      <c r="G219" s="235"/>
      <c r="H219" s="138" t="s">
        <v>100</v>
      </c>
      <c r="I219" s="138">
        <f>F220+F222</f>
        <v>0</v>
      </c>
      <c r="J219" s="138"/>
      <c r="K219" s="139"/>
    </row>
    <row r="220" spans="1:11" s="125" customFormat="1" ht="17.25" hidden="1" thickBot="1">
      <c r="A220" s="137" t="s">
        <v>7</v>
      </c>
      <c r="B220" s="137" t="s">
        <v>7</v>
      </c>
      <c r="C220" s="166" t="s">
        <v>315</v>
      </c>
      <c r="D220" s="175"/>
      <c r="E220" s="176"/>
      <c r="F220" s="140"/>
      <c r="G220" s="141" t="s">
        <v>100</v>
      </c>
      <c r="H220" s="138" t="s">
        <v>7</v>
      </c>
      <c r="I220" s="138" t="s">
        <v>7</v>
      </c>
      <c r="J220" s="138" t="s">
        <v>7</v>
      </c>
      <c r="K220" s="139" t="s">
        <v>7</v>
      </c>
    </row>
    <row r="221" spans="1:11" s="125" customFormat="1" ht="17.25" hidden="1" thickBot="1">
      <c r="A221" s="137" t="s">
        <v>7</v>
      </c>
      <c r="B221" s="137" t="s">
        <v>7</v>
      </c>
      <c r="C221" s="166" t="s">
        <v>471</v>
      </c>
      <c r="D221" s="175"/>
      <c r="E221" s="176"/>
      <c r="F221" s="140"/>
      <c r="G221" s="141" t="s">
        <v>100</v>
      </c>
      <c r="H221" s="138" t="s">
        <v>7</v>
      </c>
      <c r="I221" s="138" t="s">
        <v>7</v>
      </c>
      <c r="J221" s="138" t="s">
        <v>7</v>
      </c>
      <c r="K221" s="139" t="s">
        <v>7</v>
      </c>
    </row>
    <row r="222" spans="1:11" s="125" customFormat="1" ht="17.25" hidden="1" thickBot="1">
      <c r="A222" s="137" t="s">
        <v>7</v>
      </c>
      <c r="B222" s="137" t="s">
        <v>7</v>
      </c>
      <c r="C222" s="166" t="s">
        <v>316</v>
      </c>
      <c r="D222" s="175"/>
      <c r="E222" s="176"/>
      <c r="F222" s="140"/>
      <c r="G222" s="141" t="s">
        <v>100</v>
      </c>
      <c r="H222" s="138" t="s">
        <v>7</v>
      </c>
      <c r="I222" s="138" t="s">
        <v>7</v>
      </c>
      <c r="J222" s="138" t="s">
        <v>7</v>
      </c>
      <c r="K222" s="139" t="s">
        <v>7</v>
      </c>
    </row>
    <row r="223" spans="1:11">
      <c r="A223" s="177"/>
      <c r="B223" s="165"/>
      <c r="C223" s="177" t="s">
        <v>480</v>
      </c>
      <c r="D223" s="165"/>
      <c r="E223" s="165"/>
      <c r="F223" s="165"/>
      <c r="G223" s="165"/>
      <c r="H223" s="165"/>
      <c r="I223" s="165"/>
      <c r="J223" s="165"/>
      <c r="K223" s="178">
        <f>SUM(K174:K222)</f>
        <v>0</v>
      </c>
    </row>
    <row r="224" spans="1:11">
      <c r="A224" s="179"/>
      <c r="B224" s="179"/>
      <c r="C224" s="179"/>
      <c r="D224" s="180"/>
      <c r="E224" s="179"/>
      <c r="F224" s="179"/>
      <c r="G224" s="181"/>
      <c r="H224" s="179"/>
      <c r="I224" s="182"/>
      <c r="J224" s="179"/>
      <c r="K224" s="179"/>
    </row>
    <row r="225" spans="1:13" ht="25.5" customHeight="1">
      <c r="A225" s="236" t="s">
        <v>482</v>
      </c>
      <c r="B225" s="237"/>
      <c r="C225" s="237"/>
      <c r="D225" s="237"/>
      <c r="E225" s="237"/>
      <c r="F225" s="237"/>
      <c r="G225" s="237"/>
      <c r="H225" s="237"/>
      <c r="I225" s="237"/>
      <c r="J225" s="179"/>
      <c r="K225" s="179"/>
      <c r="M225" s="161"/>
    </row>
    <row r="226" spans="1:13" ht="31.5" customHeight="1">
      <c r="A226" s="238" t="s">
        <v>4</v>
      </c>
      <c r="B226" s="239" t="s">
        <v>416</v>
      </c>
      <c r="C226" s="238" t="s">
        <v>417</v>
      </c>
      <c r="D226" s="238"/>
      <c r="E226" s="238"/>
      <c r="F226" s="238"/>
      <c r="G226" s="238"/>
      <c r="H226" s="238" t="s">
        <v>23</v>
      </c>
      <c r="I226" s="238"/>
      <c r="J226" s="123" t="s">
        <v>28</v>
      </c>
      <c r="K226" s="124" t="s">
        <v>29</v>
      </c>
      <c r="M226" s="161"/>
    </row>
    <row r="227" spans="1:13" ht="26.25" customHeight="1">
      <c r="A227" s="238"/>
      <c r="B227" s="239"/>
      <c r="C227" s="238"/>
      <c r="D227" s="238"/>
      <c r="E227" s="238"/>
      <c r="F227" s="238"/>
      <c r="G227" s="238"/>
      <c r="H227" s="163" t="s">
        <v>24</v>
      </c>
      <c r="I227" s="126" t="s">
        <v>0</v>
      </c>
      <c r="J227" s="127" t="s">
        <v>30</v>
      </c>
      <c r="K227" s="128" t="s">
        <v>30</v>
      </c>
      <c r="M227" s="161"/>
    </row>
    <row r="228" spans="1:13" ht="21.75" customHeight="1">
      <c r="A228" s="164">
        <v>1</v>
      </c>
      <c r="B228" s="130" t="s">
        <v>19</v>
      </c>
      <c r="C228" s="234">
        <v>3</v>
      </c>
      <c r="D228" s="234"/>
      <c r="E228" s="234"/>
      <c r="F228" s="234"/>
      <c r="G228" s="234"/>
      <c r="H228" s="164">
        <v>4</v>
      </c>
      <c r="I228" s="131">
        <v>5</v>
      </c>
      <c r="J228" s="132">
        <v>6</v>
      </c>
      <c r="K228" s="132">
        <v>7</v>
      </c>
    </row>
    <row r="229" spans="1:13" ht="54.75" customHeight="1">
      <c r="A229" s="137">
        <v>1</v>
      </c>
      <c r="B229" s="137" t="s">
        <v>314</v>
      </c>
      <c r="C229" s="235" t="s">
        <v>479</v>
      </c>
      <c r="D229" s="235"/>
      <c r="E229" s="235"/>
      <c r="F229" s="235"/>
      <c r="G229" s="235"/>
      <c r="H229" s="138" t="s">
        <v>51</v>
      </c>
      <c r="I229" s="138">
        <v>1</v>
      </c>
      <c r="J229" s="138"/>
      <c r="K229" s="139"/>
    </row>
    <row r="230" spans="1:13" ht="16.5" customHeight="1">
      <c r="A230" s="177"/>
      <c r="B230" s="165"/>
      <c r="C230" s="177" t="s">
        <v>480</v>
      </c>
      <c r="D230" s="165"/>
      <c r="E230" s="165"/>
      <c r="F230" s="165"/>
      <c r="G230" s="165"/>
      <c r="H230" s="165"/>
      <c r="I230" s="165"/>
      <c r="J230" s="165"/>
      <c r="K230" s="178">
        <f>SUM(K229)</f>
        <v>0</v>
      </c>
    </row>
  </sheetData>
  <mergeCells count="83">
    <mergeCell ref="J1:K1"/>
    <mergeCell ref="C160:G160"/>
    <mergeCell ref="C171:G171"/>
    <mergeCell ref="C169:G169"/>
    <mergeCell ref="C88:G88"/>
    <mergeCell ref="C4:G4"/>
    <mergeCell ref="C5:G5"/>
    <mergeCell ref="C8:G8"/>
    <mergeCell ref="C71:G71"/>
    <mergeCell ref="C72:G72"/>
    <mergeCell ref="C73:G73"/>
    <mergeCell ref="C74:G74"/>
    <mergeCell ref="C158:G158"/>
    <mergeCell ref="C155:E155"/>
    <mergeCell ref="C156:E156"/>
    <mergeCell ref="C132:G132"/>
    <mergeCell ref="C219:G219"/>
    <mergeCell ref="C75:G75"/>
    <mergeCell ref="C77:G77"/>
    <mergeCell ref="C204:G204"/>
    <mergeCell ref="C101:G101"/>
    <mergeCell ref="C113:G113"/>
    <mergeCell ref="C135:G135"/>
    <mergeCell ref="C142:G142"/>
    <mergeCell ref="C153:G153"/>
    <mergeCell ref="C162:G162"/>
    <mergeCell ref="C166:G166"/>
    <mergeCell ref="C173:G173"/>
    <mergeCell ref="C174:G174"/>
    <mergeCell ref="C191:G191"/>
    <mergeCell ref="C154:E154"/>
    <mergeCell ref="C104:G104"/>
    <mergeCell ref="C147:G147"/>
    <mergeCell ref="C163:E163"/>
    <mergeCell ref="C150:E150"/>
    <mergeCell ref="C151:E151"/>
    <mergeCell ref="C152:E152"/>
    <mergeCell ref="C157:E157"/>
    <mergeCell ref="C148:E148"/>
    <mergeCell ref="C149:E149"/>
    <mergeCell ref="C133:E133"/>
    <mergeCell ref="C134:E134"/>
    <mergeCell ref="C143:E143"/>
    <mergeCell ref="C144:E144"/>
    <mergeCell ref="C145:E145"/>
    <mergeCell ref="C146:E146"/>
    <mergeCell ref="C136:E136"/>
    <mergeCell ref="C137:E137"/>
    <mergeCell ref="C138:E138"/>
    <mergeCell ref="C139:E139"/>
    <mergeCell ref="C140:E140"/>
    <mergeCell ref="C141:E141"/>
    <mergeCell ref="C164:E164"/>
    <mergeCell ref="C165:E165"/>
    <mergeCell ref="C161:E161"/>
    <mergeCell ref="C159:E159"/>
    <mergeCell ref="C211:G211"/>
    <mergeCell ref="C167:E167"/>
    <mergeCell ref="C168:E168"/>
    <mergeCell ref="C170:E170"/>
    <mergeCell ref="C172:E172"/>
    <mergeCell ref="C198:G198"/>
    <mergeCell ref="C206:G206"/>
    <mergeCell ref="C208:G208"/>
    <mergeCell ref="A1:I1"/>
    <mergeCell ref="C76:G76"/>
    <mergeCell ref="A2:A3"/>
    <mergeCell ref="B2:B3"/>
    <mergeCell ref="C2:G3"/>
    <mergeCell ref="H2:I2"/>
    <mergeCell ref="C70:G70"/>
    <mergeCell ref="C6:G6"/>
    <mergeCell ref="C61:G61"/>
    <mergeCell ref="C62:G62"/>
    <mergeCell ref="C58:G58"/>
    <mergeCell ref="C63:G63"/>
    <mergeCell ref="C228:G228"/>
    <mergeCell ref="C229:G229"/>
    <mergeCell ref="A225:I225"/>
    <mergeCell ref="A226:A227"/>
    <mergeCell ref="B226:B227"/>
    <mergeCell ref="C226:G227"/>
    <mergeCell ref="H226:I226"/>
  </mergeCells>
  <pageMargins left="0.7" right="0.7" top="0.75" bottom="0.75" header="0.3" footer="0.3"/>
  <pageSetup paperSize="9" scale="82" orientation="portrait" r:id="rId1"/>
  <rowBreaks count="1" manualBreakCount="1">
    <brk id="172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5</vt:i4>
      </vt:variant>
    </vt:vector>
  </HeadingPairs>
  <TitlesOfParts>
    <vt:vector size="8" baseType="lpstr">
      <vt:lpstr>qq</vt:lpstr>
      <vt:lpstr>asa</vt:lpstr>
      <vt:lpstr>PR</vt:lpstr>
      <vt:lpstr>asa!Obszar_wydruku</vt:lpstr>
      <vt:lpstr>PR!Obszar_wydruku</vt:lpstr>
      <vt:lpstr>qq!Obszar_wydruku</vt:lpstr>
      <vt:lpstr>asa!Print_Area</vt:lpstr>
      <vt:lpstr>qq!Print_Area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husio</dc:creator>
  <cp:lastModifiedBy>Makowiecki Marek</cp:lastModifiedBy>
  <cp:lastPrinted>2020-12-14T08:33:23Z</cp:lastPrinted>
  <dcterms:created xsi:type="dcterms:W3CDTF">2007-04-24T21:09:13Z</dcterms:created>
  <dcterms:modified xsi:type="dcterms:W3CDTF">2020-12-14T08:33:33Z</dcterms:modified>
</cp:coreProperties>
</file>